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8FA64450-FD49-EC4C-AB2D-868169653FAF}" xr6:coauthVersionLast="47" xr6:coauthVersionMax="47" xr10:uidLastSave="{00000000-0000-0000-0000-000000000000}"/>
  <bookViews>
    <workbookView xWindow="240" yWindow="460" windowWidth="28000" windowHeight="21080" activeTab="7" xr2:uid="{00000000-000D-0000-FFFF-FFFF00000000}"/>
  </bookViews>
  <sheets>
    <sheet name="raw data" sheetId="1" r:id="rId1"/>
    <sheet name="Standard" sheetId="2" r:id="rId2"/>
    <sheet name="V1" sheetId="3" r:id="rId3"/>
    <sheet name="V2" sheetId="4" r:id="rId4"/>
    <sheet name="V3" sheetId="5" r:id="rId5"/>
    <sheet name="Longer treatment times" sheetId="7" r:id="rId6"/>
    <sheet name="Acidic hydrolysis" sheetId="9" r:id="rId7"/>
    <sheet name="Together" sheetId="6" r:id="rId8"/>
  </sheets>
  <definedNames>
    <definedName name="MethodPointer1">-850429056</definedName>
    <definedName name="MethodPointer2">502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6" l="1"/>
  <c r="L11" i="6"/>
  <c r="E15" i="9"/>
  <c r="E16" i="9"/>
  <c r="E17" i="9"/>
  <c r="E18" i="9"/>
  <c r="E19" i="9"/>
  <c r="D24" i="9"/>
  <c r="E24" i="9"/>
  <c r="D25" i="9"/>
  <c r="E25" i="9" s="1"/>
  <c r="F24" i="9" s="1"/>
  <c r="H24" i="9" s="1"/>
  <c r="D26" i="9"/>
  <c r="E26" i="9"/>
  <c r="D27" i="9"/>
  <c r="E27" i="9"/>
  <c r="D28" i="9"/>
  <c r="E28" i="9"/>
  <c r="D29" i="9"/>
  <c r="E29" i="9" s="1"/>
  <c r="F27" i="9" s="1"/>
  <c r="D30" i="9"/>
  <c r="E30" i="9"/>
  <c r="D31" i="9"/>
  <c r="E31" i="9" s="1"/>
  <c r="F30" i="9" s="1"/>
  <c r="D32" i="9"/>
  <c r="E32" i="9" s="1"/>
  <c r="D33" i="9"/>
  <c r="E33" i="9"/>
  <c r="D34" i="9"/>
  <c r="E34" i="9"/>
  <c r="F33" i="9" s="1"/>
  <c r="D35" i="9"/>
  <c r="E35" i="9"/>
  <c r="D36" i="9"/>
  <c r="E36" i="9" s="1"/>
  <c r="D37" i="9"/>
  <c r="E37" i="9"/>
  <c r="D38" i="9"/>
  <c r="E38" i="9" s="1"/>
  <c r="D39" i="9"/>
  <c r="E39" i="9" s="1"/>
  <c r="F39" i="9" s="1"/>
  <c r="D40" i="9"/>
  <c r="E40" i="9"/>
  <c r="D41" i="9"/>
  <c r="E41" i="9"/>
  <c r="D42" i="9"/>
  <c r="E42" i="9"/>
  <c r="F42" i="9" s="1"/>
  <c r="D43" i="9"/>
  <c r="E43" i="9"/>
  <c r="D44" i="9"/>
  <c r="E44" i="9"/>
  <c r="D45" i="9"/>
  <c r="E45" i="9" s="1"/>
  <c r="F45" i="9" s="1"/>
  <c r="D46" i="9"/>
  <c r="E46" i="9" s="1"/>
  <c r="D47" i="9"/>
  <c r="E47" i="9"/>
  <c r="D48" i="9"/>
  <c r="E48" i="9"/>
  <c r="D49" i="9"/>
  <c r="E49" i="9" s="1"/>
  <c r="D50" i="9"/>
  <c r="E50" i="9"/>
  <c r="D51" i="9"/>
  <c r="E51" i="9"/>
  <c r="D52" i="9"/>
  <c r="E52" i="9"/>
  <c r="D53" i="9"/>
  <c r="E53" i="9" s="1"/>
  <c r="F51" i="9" s="1"/>
  <c r="D54" i="9"/>
  <c r="E54" i="9"/>
  <c r="D55" i="9"/>
  <c r="E55" i="9" s="1"/>
  <c r="F54" i="9" s="1"/>
  <c r="D56" i="9"/>
  <c r="E56" i="9" s="1"/>
  <c r="D57" i="9"/>
  <c r="E57" i="9"/>
  <c r="D58" i="9"/>
  <c r="E58" i="9"/>
  <c r="F57" i="9" s="1"/>
  <c r="D59" i="9"/>
  <c r="E59" i="9"/>
  <c r="D60" i="9"/>
  <c r="E60" i="9" s="1"/>
  <c r="F60" i="9" s="1"/>
  <c r="D61" i="9"/>
  <c r="E61" i="9"/>
  <c r="D62" i="9"/>
  <c r="E62" i="9" s="1"/>
  <c r="D63" i="9"/>
  <c r="E63" i="9" s="1"/>
  <c r="F63" i="9" s="1"/>
  <c r="D64" i="9"/>
  <c r="E64" i="9"/>
  <c r="D65" i="9"/>
  <c r="E65" i="9"/>
  <c r="D66" i="9"/>
  <c r="E66" i="9"/>
  <c r="D67" i="9"/>
  <c r="E67" i="9"/>
  <c r="F66" i="9" s="1"/>
  <c r="D68" i="9"/>
  <c r="E68" i="9"/>
  <c r="D69" i="9"/>
  <c r="E69" i="9" s="1"/>
  <c r="D70" i="9"/>
  <c r="E70" i="9" s="1"/>
  <c r="D71" i="9"/>
  <c r="E71" i="9"/>
  <c r="D72" i="9"/>
  <c r="E72" i="9"/>
  <c r="D73" i="9"/>
  <c r="E73" i="9"/>
  <c r="D74" i="9"/>
  <c r="E74" i="9" s="1"/>
  <c r="D75" i="9"/>
  <c r="E75" i="9" s="1"/>
  <c r="F75" i="9" s="1"/>
  <c r="H73" i="9" s="1"/>
  <c r="D76" i="9"/>
  <c r="E76" i="9"/>
  <c r="D77" i="9"/>
  <c r="E77" i="9" s="1"/>
  <c r="D78" i="9"/>
  <c r="E78" i="9"/>
  <c r="F78" i="9" s="1"/>
  <c r="D79" i="9"/>
  <c r="E79" i="9"/>
  <c r="D80" i="9"/>
  <c r="E80" i="9"/>
  <c r="F69" i="9" l="1"/>
  <c r="F72" i="9"/>
  <c r="H72" i="9" s="1"/>
  <c r="H74" i="9"/>
  <c r="F48" i="9"/>
  <c r="F36" i="9"/>
  <c r="D2" i="4"/>
  <c r="D2" i="5"/>
  <c r="D2" i="3"/>
  <c r="C3" i="5"/>
  <c r="C4" i="5"/>
  <c r="J72" i="9" l="1"/>
  <c r="J73" i="9"/>
  <c r="C34" i="7"/>
  <c r="I34" i="7"/>
  <c r="J34" i="7" s="1"/>
  <c r="C35" i="7"/>
  <c r="I35" i="7"/>
  <c r="J35" i="7" s="1"/>
  <c r="K35" i="7" s="1"/>
  <c r="C36" i="7"/>
  <c r="I36" i="7"/>
  <c r="J36" i="7" s="1"/>
  <c r="K36" i="7" s="1"/>
  <c r="C37" i="7"/>
  <c r="I38" i="7"/>
  <c r="J38" i="7" s="1"/>
  <c r="I39" i="7"/>
  <c r="J39" i="7" s="1"/>
  <c r="I40" i="7"/>
  <c r="J40" i="7" s="1"/>
  <c r="I42" i="7"/>
  <c r="J42" i="7" s="1"/>
  <c r="I43" i="7"/>
  <c r="J43" i="7" s="1"/>
  <c r="I44" i="7"/>
  <c r="J44" i="7" s="1"/>
  <c r="K34" i="7" l="1"/>
  <c r="L35" i="7" s="1"/>
  <c r="K42" i="7" l="1"/>
  <c r="K39" i="7"/>
  <c r="J7" i="6" s="1"/>
  <c r="K43" i="7"/>
  <c r="J8" i="6" s="1"/>
  <c r="K44" i="7"/>
  <c r="K8" i="6" s="1"/>
  <c r="K38" i="7"/>
  <c r="K40" i="7"/>
  <c r="K7" i="6" s="1"/>
  <c r="I7" i="6"/>
  <c r="M7" i="6" s="1"/>
  <c r="L39" i="7"/>
  <c r="I8" i="6"/>
  <c r="D12" i="6"/>
  <c r="B11" i="6"/>
  <c r="B6" i="5"/>
  <c r="C6" i="5" s="1"/>
  <c r="D6" i="6" s="1"/>
  <c r="B5" i="5"/>
  <c r="C5" i="5" s="1"/>
  <c r="D5" i="6" s="1"/>
  <c r="D10" i="6"/>
  <c r="B2" i="5"/>
  <c r="C2" i="5" s="1"/>
  <c r="B6" i="4"/>
  <c r="B5" i="4"/>
  <c r="B4" i="4"/>
  <c r="B3" i="4"/>
  <c r="C3" i="4" s="1"/>
  <c r="C3" i="6" s="1"/>
  <c r="B2" i="4"/>
  <c r="C2" i="4" s="1"/>
  <c r="C2" i="6" s="1"/>
  <c r="B6" i="3"/>
  <c r="B12" i="6" s="1"/>
  <c r="B5" i="3"/>
  <c r="B4" i="3"/>
  <c r="B3" i="3"/>
  <c r="B2" i="3"/>
  <c r="E5" i="2"/>
  <c r="C6" i="2"/>
  <c r="C5" i="2"/>
  <c r="C4" i="2"/>
  <c r="C3" i="2"/>
  <c r="C2" i="2"/>
  <c r="F2" i="2" s="1"/>
  <c r="B6" i="2"/>
  <c r="B5" i="2"/>
  <c r="F5" i="2" s="1"/>
  <c r="B4" i="2"/>
  <c r="F4" i="2" s="1"/>
  <c r="B3" i="2"/>
  <c r="F3" i="2" s="1"/>
  <c r="B2" i="2"/>
  <c r="E4" i="2" l="1"/>
  <c r="C10" i="6"/>
  <c r="C4" i="4"/>
  <c r="B9" i="6"/>
  <c r="C3" i="3"/>
  <c r="C12" i="6"/>
  <c r="F12" i="6" s="1"/>
  <c r="C6" i="4"/>
  <c r="C8" i="6"/>
  <c r="B10" i="6"/>
  <c r="E10" i="6" s="1"/>
  <c r="C4" i="3"/>
  <c r="B4" i="6" s="1"/>
  <c r="C9" i="6"/>
  <c r="C6" i="3"/>
  <c r="B6" i="6" s="1"/>
  <c r="D11" i="6"/>
  <c r="E6" i="2"/>
  <c r="C2" i="3"/>
  <c r="C11" i="6"/>
  <c r="C5" i="4"/>
  <c r="E3" i="2"/>
  <c r="E2" i="2"/>
  <c r="C5" i="3"/>
  <c r="B5" i="6" s="1"/>
  <c r="D8" i="6"/>
  <c r="L7" i="6"/>
  <c r="L43" i="7"/>
  <c r="M8" i="6"/>
  <c r="L8" i="6"/>
  <c r="B8" i="6"/>
  <c r="F8" i="6" s="1"/>
  <c r="F2" i="5"/>
  <c r="D3" i="5" s="1"/>
  <c r="K3" i="6" s="1"/>
  <c r="D2" i="6"/>
  <c r="D3" i="6"/>
  <c r="F6" i="2"/>
  <c r="D9" i="6"/>
  <c r="F9" i="6" s="1"/>
  <c r="F2" i="4"/>
  <c r="D3" i="4" s="1"/>
  <c r="J3" i="6" s="1"/>
  <c r="E11" i="6"/>
  <c r="F11" i="6"/>
  <c r="F10" i="6"/>
  <c r="E8" i="6" l="1"/>
  <c r="E12" i="6"/>
  <c r="C4" i="6"/>
  <c r="D4" i="4"/>
  <c r="J4" i="6" s="1"/>
  <c r="B3" i="6"/>
  <c r="D3" i="3"/>
  <c r="I3" i="6" s="1"/>
  <c r="D4" i="5"/>
  <c r="K4" i="6" s="1"/>
  <c r="D4" i="6"/>
  <c r="D5" i="5"/>
  <c r="K5" i="6" s="1"/>
  <c r="D6" i="5"/>
  <c r="K6" i="6" s="1"/>
  <c r="E9" i="6"/>
  <c r="C5" i="6"/>
  <c r="D5" i="4"/>
  <c r="J5" i="6" s="1"/>
  <c r="B2" i="6"/>
  <c r="F2" i="3"/>
  <c r="D6" i="4"/>
  <c r="J6" i="6" s="1"/>
  <c r="C6" i="6"/>
  <c r="L3" i="6" l="1"/>
  <c r="M3" i="6"/>
  <c r="F6" i="6"/>
  <c r="E6" i="6"/>
  <c r="F3" i="6"/>
  <c r="E3" i="6"/>
  <c r="D6" i="3"/>
  <c r="I6" i="6" s="1"/>
  <c r="D5" i="3"/>
  <c r="I5" i="6" s="1"/>
  <c r="D4" i="3"/>
  <c r="I4" i="6" s="1"/>
  <c r="F2" i="6"/>
  <c r="E2" i="6"/>
  <c r="E5" i="6"/>
  <c r="F5" i="6"/>
  <c r="E4" i="6"/>
  <c r="F4" i="6"/>
  <c r="M6" i="6" l="1"/>
  <c r="L6" i="6"/>
  <c r="M5" i="6"/>
  <c r="L5" i="6"/>
  <c r="L4" i="6"/>
  <c r="M4" i="6"/>
</calcChain>
</file>

<file path=xl/sharedStrings.xml><?xml version="1.0" encoding="utf-8"?>
<sst xmlns="http://schemas.openxmlformats.org/spreadsheetml/2006/main" count="109" uniqueCount="78">
  <si>
    <t>E</t>
  </si>
  <si>
    <t>F</t>
  </si>
  <si>
    <t>G</t>
  </si>
  <si>
    <t>H</t>
  </si>
  <si>
    <t>Glycin Konz. [µM]</t>
  </si>
  <si>
    <t>Saure Hydrolyse</t>
  </si>
  <si>
    <t>D</t>
  </si>
  <si>
    <t>C</t>
  </si>
  <si>
    <t>B</t>
  </si>
  <si>
    <t>A</t>
  </si>
  <si>
    <t>60 min</t>
  </si>
  <si>
    <t>20 min</t>
  </si>
  <si>
    <t>untreated</t>
  </si>
  <si>
    <t>500 µM</t>
  </si>
  <si>
    <t>250 µM</t>
  </si>
  <si>
    <t>100 µM</t>
  </si>
  <si>
    <t>0 µM</t>
  </si>
  <si>
    <t>Glycin Standard</t>
  </si>
  <si>
    <t>Actual Temperature:</t>
  </si>
  <si>
    <t>Results</t>
  </si>
  <si>
    <t>Read Speed: Normal,  Delay: 100 msec,  Measurements/Data Point: 8</t>
  </si>
  <si>
    <t>Wavelengths:  575</t>
  </si>
  <si>
    <t>C1..E12</t>
  </si>
  <si>
    <t>Absorbance Endpoint</t>
  </si>
  <si>
    <t>Read</t>
  </si>
  <si>
    <t>Eject plate on completion</t>
  </si>
  <si>
    <t>96 WELL PLATE (Use plate lid)</t>
  </si>
  <si>
    <t>Plate Type</t>
  </si>
  <si>
    <t>Procedure Details</t>
  </si>
  <si>
    <t>Reader</t>
  </si>
  <si>
    <t>Reading Type</t>
  </si>
  <si>
    <t>191204C</t>
  </si>
  <si>
    <t>Reader Serial Number:</t>
  </si>
  <si>
    <t>Epoch</t>
  </si>
  <si>
    <t>Reader Type:</t>
  </si>
  <si>
    <t>Time</t>
  </si>
  <si>
    <t>Date</t>
  </si>
  <si>
    <t>Plate 1</t>
  </si>
  <si>
    <t>Plate Number</t>
  </si>
  <si>
    <t>Protocol File Path:</t>
  </si>
  <si>
    <t>Experiment File Path:</t>
  </si>
  <si>
    <t>3.08.01</t>
  </si>
  <si>
    <t>Software Version</t>
  </si>
  <si>
    <t xml:space="preserve">*20, since 5 µl added to 95 µl </t>
  </si>
  <si>
    <t>30.44µM is 1 mg/ml</t>
  </si>
  <si>
    <t>Extrapolate the molarity present in the untreated Hsp33</t>
  </si>
  <si>
    <t>Absorption</t>
  </si>
  <si>
    <t>treatment time [s]</t>
  </si>
  <si>
    <t>terminal amino functions</t>
  </si>
  <si>
    <t>terminal amino functions - starting Molarity</t>
  </si>
  <si>
    <t>Mean</t>
  </si>
  <si>
    <t>Replicate</t>
  </si>
  <si>
    <t>R1</t>
  </si>
  <si>
    <t>R2</t>
  </si>
  <si>
    <t>R3</t>
  </si>
  <si>
    <t>terminal amino functions [µM]</t>
  </si>
  <si>
    <t>STABWN</t>
  </si>
  <si>
    <t>Tim</t>
  </si>
  <si>
    <t>hsp33</t>
  </si>
  <si>
    <t>saure Hydolyse</t>
  </si>
  <si>
    <t xml:space="preserve"> </t>
  </si>
  <si>
    <t>vcpO</t>
  </si>
  <si>
    <t>katE</t>
  </si>
  <si>
    <t>Citratsyntase</t>
  </si>
  <si>
    <t>y-Achse</t>
  </si>
  <si>
    <t>Steigung</t>
  </si>
  <si>
    <t>hsp</t>
  </si>
  <si>
    <t>Hsp33</t>
  </si>
  <si>
    <t>Mw</t>
  </si>
  <si>
    <t>Verd</t>
  </si>
  <si>
    <t>AAA</t>
  </si>
  <si>
    <t>Abs. 575nm</t>
  </si>
  <si>
    <t>t in min</t>
  </si>
  <si>
    <t>Protein</t>
  </si>
  <si>
    <t>Mittelw.</t>
  </si>
  <si>
    <t>Abs. 575 nm</t>
  </si>
  <si>
    <t>µM</t>
  </si>
  <si>
    <t>Glycin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</si>
</sst>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27413E"/>
      <name val="Arial"/>
      <family val="2"/>
    </font>
    <font>
      <sz val="10"/>
      <name val="Arial"/>
      <family val="2"/>
    </font>
    <font>
      <b/>
      <u/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2" fontId="0" fillId="0" borderId="0" xfId="0" applyNumberFormat="1"/>
    <xf numFmtId="164" fontId="0" fillId="0" borderId="0" xfId="0" applyNumberFormat="1"/>
    <xf numFmtId="164" fontId="4" fillId="0" borderId="0" xfId="0" applyNumberFormat="1" applyFont="1"/>
    <xf numFmtId="2" fontId="4" fillId="0" borderId="0" xfId="0" applyNumberFormat="1" applyFont="1"/>
    <xf numFmtId="0" fontId="5" fillId="0" borderId="0" xfId="1"/>
    <xf numFmtId="0" fontId="3" fillId="0" borderId="0" xfId="1" applyFont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 wrapText="1"/>
    </xf>
    <xf numFmtId="0" fontId="2" fillId="9" borderId="1" xfId="1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12" borderId="1" xfId="1" applyFont="1" applyFill="1" applyBorder="1" applyAlignment="1">
      <alignment horizontal="center"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5" fillId="2" borderId="1" xfId="1" applyFill="1" applyBorder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21" fontId="5" fillId="0" borderId="0" xfId="1" applyNumberFormat="1"/>
    <xf numFmtId="14" fontId="5" fillId="0" borderId="0" xfId="1" applyNumberFormat="1"/>
    <xf numFmtId="0" fontId="0" fillId="14" borderId="0" xfId="0" applyFill="1"/>
    <xf numFmtId="2" fontId="4" fillId="14" borderId="0" xfId="0" applyNumberFormat="1" applyFont="1" applyFill="1"/>
    <xf numFmtId="0" fontId="7" fillId="0" borderId="2" xfId="1" applyFont="1" applyBorder="1" applyAlignment="1">
      <alignment horizontal="center"/>
    </xf>
    <xf numFmtId="0" fontId="5" fillId="0" borderId="2" xfId="1" applyBorder="1" applyAlignment="1">
      <alignment horizontal="center"/>
    </xf>
    <xf numFmtId="2" fontId="0" fillId="0" borderId="3" xfId="0" applyNumberFormat="1" applyBorder="1"/>
    <xf numFmtId="2" fontId="0" fillId="0" borderId="4" xfId="0" applyNumberFormat="1" applyBorder="1"/>
    <xf numFmtId="0" fontId="0" fillId="0" borderId="4" xfId="0" applyBorder="1"/>
    <xf numFmtId="0" fontId="2" fillId="0" borderId="5" xfId="0" applyFont="1" applyBorder="1" applyAlignment="1">
      <alignment horizontal="center" vertical="center" wrapText="1"/>
    </xf>
    <xf numFmtId="2" fontId="0" fillId="0" borderId="6" xfId="0" applyNumberFormat="1" applyBorder="1"/>
    <xf numFmtId="0" fontId="0" fillId="0" borderId="6" xfId="0" applyBorder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8" xfId="0" applyBorder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wrapText="1"/>
    </xf>
  </cellXfs>
  <cellStyles count="2">
    <cellStyle name="Standard" xfId="0" builtinId="0"/>
    <cellStyle name="Standard 2" xfId="1" xr:uid="{174026E8-80D0-EA4F-896E-4EB17632AF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Standard!$A$2:$A$6</c:f>
              <c:numCache>
                <c:formatCode>General</c:formatCode>
                <c:ptCount val="5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500</c:v>
                </c:pt>
              </c:numCache>
            </c:numRef>
          </c:xVal>
          <c:yVal>
            <c:numRef>
              <c:f>Standard!$E$2:$E$6</c:f>
              <c:numCache>
                <c:formatCode>0.00</c:formatCode>
                <c:ptCount val="5"/>
                <c:pt idx="0">
                  <c:v>0.28849999999999998</c:v>
                </c:pt>
                <c:pt idx="1">
                  <c:v>0.66900000000000004</c:v>
                </c:pt>
                <c:pt idx="2">
                  <c:v>1.1080000000000001</c:v>
                </c:pt>
                <c:pt idx="3">
                  <c:v>1.5390000000000001</c:v>
                </c:pt>
                <c:pt idx="4">
                  <c:v>2.3544999999999998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3E-4176-BF88-4946AFD24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39696"/>
        <c:axId val="510940024"/>
      </c:scatterChart>
      <c:valAx>
        <c:axId val="51093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0940024"/>
        <c:crosses val="autoZero"/>
        <c:crossBetween val="midCat"/>
      </c:valAx>
      <c:valAx>
        <c:axId val="51094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0939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'Longer treatment times'!$B$34:$B$37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250</c:v>
                </c:pt>
                <c:pt idx="3">
                  <c:v>500</c:v>
                </c:pt>
              </c:numCache>
            </c:numRef>
          </c:xVal>
          <c:yVal>
            <c:numRef>
              <c:f>'Longer treatment times'!$C$34:$C$37</c:f>
              <c:numCache>
                <c:formatCode>General</c:formatCode>
                <c:ptCount val="4"/>
                <c:pt idx="0">
                  <c:v>0.17433333333333334</c:v>
                </c:pt>
                <c:pt idx="1">
                  <c:v>0.40866666666666668</c:v>
                </c:pt>
                <c:pt idx="2">
                  <c:v>0.77700000000000002</c:v>
                </c:pt>
                <c:pt idx="3">
                  <c:v>1.5376666666666667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95-0743-AB80-22BD8BEE6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9996704"/>
        <c:axId val="859749728"/>
      </c:scatterChart>
      <c:valAx>
        <c:axId val="85999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9749728"/>
        <c:crosses val="autoZero"/>
        <c:crossBetween val="midCat"/>
      </c:valAx>
      <c:valAx>
        <c:axId val="8597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999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'Acidic hydrolysis'!$A$15:$A$19</c:f>
              <c:numCache>
                <c:formatCode>General</c:formatCode>
                <c:ptCount val="5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500</c:v>
                </c:pt>
              </c:numCache>
            </c:numRef>
          </c:xVal>
          <c:yVal>
            <c:numRef>
              <c:f>'Acidic hydrolysis'!$E$15:$E$19</c:f>
              <c:numCache>
                <c:formatCode>0.000</c:formatCode>
                <c:ptCount val="5"/>
                <c:pt idx="0">
                  <c:v>0.26666666666666666</c:v>
                </c:pt>
                <c:pt idx="1">
                  <c:v>0.61399999999999999</c:v>
                </c:pt>
                <c:pt idx="2">
                  <c:v>1.1013333333333331</c:v>
                </c:pt>
                <c:pt idx="3">
                  <c:v>1.3603333333333332</c:v>
                </c:pt>
                <c:pt idx="4">
                  <c:v>1.8646666666666667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14-3242-A7AE-F7B60DDE1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440168"/>
        <c:axId val="452434264"/>
      </c:scatterChart>
      <c:valAx>
        <c:axId val="452440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434264"/>
        <c:crosses val="autoZero"/>
        <c:crossBetween val="midCat"/>
      </c:valAx>
      <c:valAx>
        <c:axId val="45243426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440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Together!$M$2:$M$8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72.357278222485633</c:v>
                  </c:pt>
                  <c:pt idx="2">
                    <c:v>127.79502989124032</c:v>
                  </c:pt>
                  <c:pt idx="3">
                    <c:v>84.201823554761049</c:v>
                  </c:pt>
                  <c:pt idx="4">
                    <c:v>197.69393621511497</c:v>
                  </c:pt>
                  <c:pt idx="5">
                    <c:v>151.12240738863574</c:v>
                  </c:pt>
                  <c:pt idx="6">
                    <c:v>63.720927904019106</c:v>
                  </c:pt>
                </c:numCache>
              </c:numRef>
            </c:plus>
            <c:minus>
              <c:numRef>
                <c:f>Together!$M$2:$M$8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72.357278222485633</c:v>
                  </c:pt>
                  <c:pt idx="2">
                    <c:v>127.79502989124032</c:v>
                  </c:pt>
                  <c:pt idx="3">
                    <c:v>84.201823554761049</c:v>
                  </c:pt>
                  <c:pt idx="4">
                    <c:v>197.69393621511497</c:v>
                  </c:pt>
                  <c:pt idx="5">
                    <c:v>151.12240738863574</c:v>
                  </c:pt>
                  <c:pt idx="6">
                    <c:v>63.720927904019106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Together!$H$2:$H$8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  <c:pt idx="5">
                  <c:v>1200</c:v>
                </c:pt>
                <c:pt idx="6">
                  <c:v>3600</c:v>
                </c:pt>
              </c:numCache>
            </c:numRef>
          </c:xVal>
          <c:yVal>
            <c:numRef>
              <c:f>Together!$L$2:$L$8</c:f>
              <c:numCache>
                <c:formatCode>0.00</c:formatCode>
                <c:ptCount val="7"/>
                <c:pt idx="0">
                  <c:v>30.44</c:v>
                </c:pt>
                <c:pt idx="1">
                  <c:v>133.61460317460316</c:v>
                </c:pt>
                <c:pt idx="2">
                  <c:v>170.12253968253964</c:v>
                </c:pt>
                <c:pt idx="3">
                  <c:v>468.53523809523818</c:v>
                </c:pt>
                <c:pt idx="4">
                  <c:v>1071.7098412698413</c:v>
                </c:pt>
                <c:pt idx="5">
                  <c:v>1968.0943209876543</c:v>
                </c:pt>
                <c:pt idx="6">
                  <c:v>2928.5881481481479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B7A-4C9F-8D45-A69207F0C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7368"/>
        <c:axId val="635327696"/>
      </c:scatterChart>
      <c:valAx>
        <c:axId val="63532736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27696"/>
        <c:crosses val="autoZero"/>
        <c:crossBetween val="midCat"/>
      </c:valAx>
      <c:valAx>
        <c:axId val="635327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</a:t>
                </a:r>
                <a:r>
                  <a:rPr lang="de-DE" baseline="0"/>
                  <a:t> aminofunctions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2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Together!$F$2:$F$6</c:f>
                <c:numCache>
                  <c:formatCode>General</c:formatCode>
                  <c:ptCount val="5"/>
                  <c:pt idx="0">
                    <c:v>58.061400502132855</c:v>
                  </c:pt>
                  <c:pt idx="1">
                    <c:v>126.96428416394441</c:v>
                  </c:pt>
                  <c:pt idx="2">
                    <c:v>180.79915539928973</c:v>
                  </c:pt>
                  <c:pt idx="3">
                    <c:v>128.54203073668452</c:v>
                  </c:pt>
                  <c:pt idx="4">
                    <c:v>141.38572026440301</c:v>
                  </c:pt>
                </c:numCache>
              </c:numRef>
            </c:plus>
            <c:minus>
              <c:numRef>
                <c:f>Together!$F$2:$F$6</c:f>
                <c:numCache>
                  <c:formatCode>General</c:formatCode>
                  <c:ptCount val="5"/>
                  <c:pt idx="0">
                    <c:v>58.061400502132855</c:v>
                  </c:pt>
                  <c:pt idx="1">
                    <c:v>126.96428416394441</c:v>
                  </c:pt>
                  <c:pt idx="2">
                    <c:v>180.79915539928973</c:v>
                  </c:pt>
                  <c:pt idx="3">
                    <c:v>128.54203073668452</c:v>
                  </c:pt>
                  <c:pt idx="4">
                    <c:v>141.38572026440301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Together!$A$2:$A$6</c:f>
              <c:numCache>
                <c:formatCode>General</c:formatCode>
                <c:ptCount val="5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</c:numCache>
            </c:numRef>
          </c:xVal>
          <c:yVal>
            <c:numRef>
              <c:f>Together!$E$2:$E$6</c:f>
              <c:numCache>
                <c:formatCode>0.000</c:formatCode>
                <c:ptCount val="5"/>
                <c:pt idx="0">
                  <c:v>331.42857142857162</c:v>
                </c:pt>
                <c:pt idx="1">
                  <c:v>434.60317460317475</c:v>
                </c:pt>
                <c:pt idx="2">
                  <c:v>471.11111111111126</c:v>
                </c:pt>
                <c:pt idx="3">
                  <c:v>769.52380952380975</c:v>
                </c:pt>
                <c:pt idx="4">
                  <c:v>1372.6984126984128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8B-4EDC-8281-56F6B1FA2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31632"/>
        <c:axId val="635325072"/>
      </c:scatterChart>
      <c:valAx>
        <c:axId val="635331632"/>
        <c:scaling>
          <c:orientation val="minMax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25072"/>
        <c:crosses val="autoZero"/>
        <c:crossBetween val="midCat"/>
      </c:valAx>
      <c:valAx>
        <c:axId val="635325072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3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Together!$M$11</c:f>
                <c:numCache>
                  <c:formatCode>General</c:formatCode>
                  <c:ptCount val="1"/>
                  <c:pt idx="0">
                    <c:v>337.06274186866142</c:v>
                  </c:pt>
                </c:numCache>
              </c:numRef>
            </c:plus>
            <c:minus>
              <c:numRef>
                <c:f>Together!$M$11</c:f>
                <c:numCache>
                  <c:formatCode>General</c:formatCode>
                  <c:ptCount val="1"/>
                  <c:pt idx="0">
                    <c:v>337.06274186866142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Together!$L$11</c:f>
              <c:numCache>
                <c:formatCode>0.00</c:formatCode>
                <c:ptCount val="1"/>
                <c:pt idx="0">
                  <c:v>2658.0441666666666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F8-5144-BBF6-EFA58C7E3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5022944"/>
        <c:axId val="1806988208"/>
      </c:barChart>
      <c:catAx>
        <c:axId val="1805022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06988208"/>
        <c:crosses val="autoZero"/>
        <c:auto val="1"/>
        <c:lblAlgn val="ctr"/>
        <c:lblOffset val="100"/>
        <c:noMultiLvlLbl val="0"/>
      </c:catAx>
      <c:valAx>
        <c:axId val="1806988208"/>
        <c:scaling>
          <c:orientation val="minMax"/>
          <c:max val="3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0502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Together!$M$2:$M$8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72.357278222485633</c:v>
                  </c:pt>
                  <c:pt idx="2">
                    <c:v>127.79502989124032</c:v>
                  </c:pt>
                  <c:pt idx="3">
                    <c:v>84.201823554761049</c:v>
                  </c:pt>
                  <c:pt idx="4">
                    <c:v>197.69393621511497</c:v>
                  </c:pt>
                  <c:pt idx="5">
                    <c:v>151.12240738863574</c:v>
                  </c:pt>
                  <c:pt idx="6">
                    <c:v>63.720927904019106</c:v>
                  </c:pt>
                </c:numCache>
              </c:numRef>
            </c:plus>
            <c:minus>
              <c:numRef>
                <c:f>Together!$M$2:$M$8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72.357278222485633</c:v>
                  </c:pt>
                  <c:pt idx="2">
                    <c:v>127.79502989124032</c:v>
                  </c:pt>
                  <c:pt idx="3">
                    <c:v>84.201823554761049</c:v>
                  </c:pt>
                  <c:pt idx="4">
                    <c:v>197.69393621511497</c:v>
                  </c:pt>
                  <c:pt idx="5">
                    <c:v>151.12240738863574</c:v>
                  </c:pt>
                  <c:pt idx="6">
                    <c:v>63.720927904019106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Together!$H$2:$H$8</c:f>
              <c:numCache>
                <c:formatCode>General</c:formatCode>
                <c:ptCount val="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300</c:v>
                </c:pt>
                <c:pt idx="4">
                  <c:v>600</c:v>
                </c:pt>
                <c:pt idx="5">
                  <c:v>1200</c:v>
                </c:pt>
                <c:pt idx="6">
                  <c:v>3600</c:v>
                </c:pt>
              </c:numCache>
            </c:numRef>
          </c:xVal>
          <c:yVal>
            <c:numRef>
              <c:f>Together!$L$2:$L$8</c:f>
              <c:numCache>
                <c:formatCode>0.00</c:formatCode>
                <c:ptCount val="7"/>
                <c:pt idx="0">
                  <c:v>30.44</c:v>
                </c:pt>
                <c:pt idx="1">
                  <c:v>133.61460317460316</c:v>
                </c:pt>
                <c:pt idx="2">
                  <c:v>170.12253968253964</c:v>
                </c:pt>
                <c:pt idx="3">
                  <c:v>468.53523809523818</c:v>
                </c:pt>
                <c:pt idx="4">
                  <c:v>1071.7098412698413</c:v>
                </c:pt>
                <c:pt idx="5">
                  <c:v>1968.0943209876543</c:v>
                </c:pt>
                <c:pt idx="6">
                  <c:v>2928.5881481481479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73-AA44-A7BF-4225DEA13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7368"/>
        <c:axId val="635327696"/>
      </c:scatterChart>
      <c:valAx>
        <c:axId val="635327368"/>
        <c:scaling>
          <c:orientation val="minMax"/>
          <c:max val="3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treatment</a:t>
                </a:r>
                <a:r>
                  <a:rPr lang="de-DE" baseline="0"/>
                  <a:t> time</a:t>
                </a:r>
                <a:r>
                  <a:rPr lang="de-DE"/>
                  <a:t>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27696"/>
        <c:crosses val="autoZero"/>
        <c:crossBetween val="midCat"/>
      </c:valAx>
      <c:valAx>
        <c:axId val="635327696"/>
        <c:scaling>
          <c:orientation val="minMax"/>
          <c:max val="3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</a:t>
                </a:r>
                <a:r>
                  <a:rPr lang="de-DE" baseline="0"/>
                  <a:t> amino functions [µM]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532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671512</xdr:colOff>
      <xdr:row>6</xdr:row>
      <xdr:rowOff>123825</xdr:rowOff>
    </xdr:from>
    <xdr:to>
      <xdr:col>7</xdr:col>
      <xdr:colOff>671512</xdr:colOff>
      <xdr:row>21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782BD7B-A0F5-4198-93D8-1AF2BC7C86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403225</xdr:colOff>
      <xdr:row>0</xdr:row>
      <xdr:rowOff>95249</xdr:rowOff>
    </xdr:from>
    <xdr:to>
      <xdr:col>20</xdr:col>
      <xdr:colOff>28575</xdr:colOff>
      <xdr:row>20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B526B46-F420-D641-BA6B-ABDF538DD3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250825</xdr:colOff>
      <xdr:row>12</xdr:row>
      <xdr:rowOff>50800</xdr:rowOff>
    </xdr:from>
    <xdr:to>
      <xdr:col>16</xdr:col>
      <xdr:colOff>250825</xdr:colOff>
      <xdr:row>26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DC358A1-1E1B-7647-875C-C7A328878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385762</xdr:colOff>
      <xdr:row>13</xdr:row>
      <xdr:rowOff>0</xdr:rowOff>
    </xdr:from>
    <xdr:to>
      <xdr:col>10</xdr:col>
      <xdr:colOff>385762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10AAA2-DB35-41BA-9D8C-8D03E5D8C6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419100</xdr:colOff>
      <xdr:row>28</xdr:row>
      <xdr:rowOff>4762</xdr:rowOff>
    </xdr:from>
    <xdr:to>
      <xdr:col>10</xdr:col>
      <xdr:colOff>419100</xdr:colOff>
      <xdr:row>42</xdr:row>
      <xdr:rowOff>80962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86E96A7-0C12-416B-9396-8786A3D00A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467672</xdr:colOff>
      <xdr:row>19</xdr:row>
      <xdr:rowOff>124883</xdr:rowOff>
    </xdr:from>
    <xdr:to>
      <xdr:col>22</xdr:col>
      <xdr:colOff>175572</xdr:colOff>
      <xdr:row>34</xdr:row>
      <xdr:rowOff>143934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8B6984A-9326-7C48-A9D0-1C752B3985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208337</xdr:colOff>
      <xdr:row>19</xdr:row>
      <xdr:rowOff>114298</xdr:rowOff>
    </xdr:from>
    <xdr:to>
      <xdr:col>18</xdr:col>
      <xdr:colOff>456629</xdr:colOff>
      <xdr:row>34</xdr:row>
      <xdr:rowOff>171235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050DD80-5FEE-8641-998A-049E8999C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workbookViewId="0">
      <selection activeCell="B3" sqref="B3"/>
    </sheetView>
  </sheetViews>
  <sheetFormatPr baseColWidth="10" defaultRowHeight="15" x14ac:dyDescent="0.2"/>
  <sheetData>
    <row r="1" spans="1:14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4" x14ac:dyDescent="0.2">
      <c r="A2" s="2" t="s">
        <v>0</v>
      </c>
      <c r="B2" s="3">
        <v>0.33400000000000002</v>
      </c>
      <c r="C2" s="3">
        <v>0.33600000000000002</v>
      </c>
      <c r="D2" s="3">
        <v>0.32800000000000001</v>
      </c>
      <c r="E2" s="3">
        <v>0.40100000000000002</v>
      </c>
      <c r="F2" s="3">
        <v>0.57999999999999996</v>
      </c>
      <c r="G2" s="3">
        <v>4.9000000000000002E-2</v>
      </c>
      <c r="H2" s="3">
        <v>4.9000000000000002E-2</v>
      </c>
      <c r="I2" s="3">
        <v>0.33900000000000002</v>
      </c>
      <c r="J2" s="3">
        <v>0.36299999999999999</v>
      </c>
      <c r="K2" s="3">
        <v>0.374</v>
      </c>
      <c r="L2" s="3">
        <v>0.44400000000000001</v>
      </c>
      <c r="M2" s="3">
        <v>0.58899999999999997</v>
      </c>
      <c r="N2" s="4">
        <v>575</v>
      </c>
    </row>
    <row r="3" spans="1:14" x14ac:dyDescent="0.2">
      <c r="A3" s="2" t="s">
        <v>1</v>
      </c>
      <c r="B3" s="3">
        <v>0.36199999999999999</v>
      </c>
      <c r="C3" s="3">
        <v>0.501</v>
      </c>
      <c r="D3" s="3">
        <v>0.49399999999999999</v>
      </c>
      <c r="E3" s="3">
        <v>0.46600000000000003</v>
      </c>
      <c r="F3" s="3">
        <v>0.52200000000000002</v>
      </c>
      <c r="G3" s="3">
        <v>4.8000000000000001E-2</v>
      </c>
      <c r="H3" s="3">
        <v>0.05</v>
      </c>
      <c r="I3" s="3">
        <v>4.4999999999999998E-2</v>
      </c>
      <c r="J3" s="3">
        <v>4.8000000000000001E-2</v>
      </c>
      <c r="K3" s="3">
        <v>4.8000000000000001E-2</v>
      </c>
      <c r="L3" s="3">
        <v>4.8000000000000001E-2</v>
      </c>
      <c r="M3" s="3">
        <v>4.8000000000000001E-2</v>
      </c>
      <c r="N3" s="4">
        <v>575</v>
      </c>
    </row>
    <row r="4" spans="1:14" x14ac:dyDescent="0.2">
      <c r="A4" s="2" t="s">
        <v>2</v>
      </c>
      <c r="B4" s="3">
        <v>0.26400000000000001</v>
      </c>
      <c r="C4" s="3">
        <v>0.68100000000000005</v>
      </c>
      <c r="D4" s="3">
        <v>1.1060000000000001</v>
      </c>
      <c r="E4" s="3">
        <v>1.524</v>
      </c>
      <c r="F4" s="3">
        <v>2.2909999999999999</v>
      </c>
      <c r="G4" s="3">
        <v>4.7E-2</v>
      </c>
      <c r="H4" s="3">
        <v>4.5999999999999999E-2</v>
      </c>
      <c r="I4" s="3">
        <v>0.313</v>
      </c>
      <c r="J4" s="3">
        <v>0.65700000000000003</v>
      </c>
      <c r="K4" s="3">
        <v>1.1100000000000001</v>
      </c>
      <c r="L4" s="3">
        <v>1.554</v>
      </c>
      <c r="M4" s="3">
        <v>2.4180000000000001</v>
      </c>
      <c r="N4" s="4">
        <v>575</v>
      </c>
    </row>
    <row r="5" spans="1:14" x14ac:dyDescent="0.2">
      <c r="A5" s="2" t="s">
        <v>3</v>
      </c>
      <c r="B5" s="3">
        <v>0.27500000000000002</v>
      </c>
      <c r="C5" s="3">
        <v>0.67300000000000004</v>
      </c>
      <c r="D5" s="3">
        <v>0.68500000000000005</v>
      </c>
      <c r="E5" s="3">
        <v>1.079</v>
      </c>
      <c r="F5" s="3">
        <v>1.34</v>
      </c>
      <c r="G5" s="3">
        <v>4.7E-2</v>
      </c>
      <c r="H5" s="3">
        <v>4.8000000000000001E-2</v>
      </c>
      <c r="I5" s="3">
        <v>4.9000000000000002E-2</v>
      </c>
      <c r="J5" s="3">
        <v>4.7E-2</v>
      </c>
      <c r="K5" s="3">
        <v>4.8000000000000001E-2</v>
      </c>
      <c r="L5" s="3">
        <v>4.7E-2</v>
      </c>
      <c r="M5" s="3">
        <v>4.7E-2</v>
      </c>
      <c r="N5" s="4">
        <v>575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activeCell="A7" sqref="A7"/>
    </sheetView>
  </sheetViews>
  <sheetFormatPr baseColWidth="10" defaultRowHeight="15" x14ac:dyDescent="0.2"/>
  <cols>
    <col min="1" max="1" width="17.33203125" customWidth="1"/>
  </cols>
  <sheetData>
    <row r="1" spans="1:6" x14ac:dyDescent="0.2">
      <c r="A1" t="s">
        <v>4</v>
      </c>
    </row>
    <row r="2" spans="1:6" x14ac:dyDescent="0.2">
      <c r="A2">
        <v>0</v>
      </c>
      <c r="B2">
        <f>'raw data'!B4</f>
        <v>0.26400000000000001</v>
      </c>
      <c r="C2">
        <f>'raw data'!I4</f>
        <v>0.313</v>
      </c>
      <c r="E2" s="5">
        <f>AVERAGE(B2:C2)</f>
        <v>0.28849999999999998</v>
      </c>
      <c r="F2" s="5">
        <f>_xlfn.STDEV.P(B2:C2)</f>
        <v>2.4499999999999994E-2</v>
      </c>
    </row>
    <row r="3" spans="1:6" x14ac:dyDescent="0.2">
      <c r="A3">
        <v>100</v>
      </c>
      <c r="B3">
        <f>'raw data'!C4</f>
        <v>0.68100000000000005</v>
      </c>
      <c r="C3">
        <f>'raw data'!J4</f>
        <v>0.65700000000000003</v>
      </c>
      <c r="E3" s="5">
        <f t="shared" ref="E3:E6" si="0">AVERAGE(B3:C3)</f>
        <v>0.66900000000000004</v>
      </c>
      <c r="F3" s="5">
        <f t="shared" ref="F3:F6" si="1">_xlfn.STDEV.P(B3:C3)</f>
        <v>1.2000000000000011E-2</v>
      </c>
    </row>
    <row r="4" spans="1:6" x14ac:dyDescent="0.2">
      <c r="A4">
        <v>200</v>
      </c>
      <c r="B4">
        <f>'raw data'!D4</f>
        <v>1.1060000000000001</v>
      </c>
      <c r="C4">
        <f>'raw data'!K4</f>
        <v>1.1100000000000001</v>
      </c>
      <c r="E4" s="5">
        <f t="shared" si="0"/>
        <v>1.1080000000000001</v>
      </c>
      <c r="F4" s="5">
        <f t="shared" si="1"/>
        <v>2.0000000000000018E-3</v>
      </c>
    </row>
    <row r="5" spans="1:6" x14ac:dyDescent="0.2">
      <c r="A5">
        <v>300</v>
      </c>
      <c r="B5">
        <f>'raw data'!E4</f>
        <v>1.524</v>
      </c>
      <c r="C5">
        <f>'raw data'!L4</f>
        <v>1.554</v>
      </c>
      <c r="E5" s="5">
        <f t="shared" si="0"/>
        <v>1.5390000000000001</v>
      </c>
      <c r="F5" s="5">
        <f t="shared" si="1"/>
        <v>1.5000000000000013E-2</v>
      </c>
    </row>
    <row r="6" spans="1:6" x14ac:dyDescent="0.2">
      <c r="A6">
        <v>500</v>
      </c>
      <c r="B6">
        <f>'raw data'!F4</f>
        <v>2.2909999999999999</v>
      </c>
      <c r="C6">
        <f>'raw data'!M4</f>
        <v>2.4180000000000001</v>
      </c>
      <c r="E6" s="5">
        <f t="shared" si="0"/>
        <v>2.3544999999999998</v>
      </c>
      <c r="F6" s="5">
        <f t="shared" si="1"/>
        <v>6.3500000000000112E-2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workbookViewId="0">
      <selection sqref="A1:D1"/>
    </sheetView>
  </sheetViews>
  <sheetFormatPr baseColWidth="10" defaultRowHeight="15" x14ac:dyDescent="0.2"/>
  <cols>
    <col min="1" max="1" width="14.6640625" bestFit="1" customWidth="1"/>
    <col min="3" max="3" width="20.5" customWidth="1"/>
    <col min="4" max="4" width="34.83203125" bestFit="1" customWidth="1"/>
  </cols>
  <sheetData>
    <row r="1" spans="1:6" x14ac:dyDescent="0.2">
      <c r="A1" t="s">
        <v>47</v>
      </c>
      <c r="B1" t="s">
        <v>46</v>
      </c>
      <c r="C1" t="s">
        <v>48</v>
      </c>
      <c r="D1" t="s">
        <v>49</v>
      </c>
    </row>
    <row r="2" spans="1:6" x14ac:dyDescent="0.2">
      <c r="A2">
        <v>0</v>
      </c>
      <c r="B2">
        <f>'raw data'!B2</f>
        <v>0.33400000000000002</v>
      </c>
      <c r="C2">
        <f>((B2-0.2754)/0.0042)*20</f>
        <v>279.04761904761926</v>
      </c>
      <c r="D2">
        <f>C2-F2</f>
        <v>30.439999999999998</v>
      </c>
      <c r="E2">
        <v>30.44</v>
      </c>
      <c r="F2">
        <f>C2-E2</f>
        <v>248.60761904761927</v>
      </c>
    </row>
    <row r="3" spans="1:6" x14ac:dyDescent="0.2">
      <c r="A3">
        <v>60</v>
      </c>
      <c r="B3">
        <f>'raw data'!C2</f>
        <v>0.33600000000000002</v>
      </c>
      <c r="C3">
        <f t="shared" ref="C3:C6" si="0">((B3-0.2754)/0.0042)*20</f>
        <v>288.57142857142878</v>
      </c>
      <c r="D3">
        <f>C3-$F$2</f>
        <v>39.963809523809516</v>
      </c>
    </row>
    <row r="4" spans="1:6" x14ac:dyDescent="0.2">
      <c r="A4">
        <v>120</v>
      </c>
      <c r="B4">
        <f>'raw data'!D2</f>
        <v>0.32800000000000001</v>
      </c>
      <c r="C4">
        <f t="shared" si="0"/>
        <v>250.47619047619065</v>
      </c>
      <c r="D4">
        <f t="shared" ref="D4:D6" si="1">C4-$F$2</f>
        <v>1.8685714285713857</v>
      </c>
    </row>
    <row r="5" spans="1:6" x14ac:dyDescent="0.2">
      <c r="A5">
        <v>300</v>
      </c>
      <c r="B5">
        <f>'raw data'!E2</f>
        <v>0.40100000000000002</v>
      </c>
      <c r="C5">
        <f t="shared" si="0"/>
        <v>598.0952380952383</v>
      </c>
      <c r="D5">
        <f t="shared" si="1"/>
        <v>349.48761904761903</v>
      </c>
    </row>
    <row r="6" spans="1:6" x14ac:dyDescent="0.2">
      <c r="A6">
        <v>600</v>
      </c>
      <c r="B6">
        <f>'raw data'!F2</f>
        <v>0.57999999999999996</v>
      </c>
      <c r="C6">
        <f t="shared" si="0"/>
        <v>1450.4761904761904</v>
      </c>
      <c r="D6">
        <f t="shared" si="1"/>
        <v>1201.8685714285712</v>
      </c>
    </row>
    <row r="11" spans="1:6" x14ac:dyDescent="0.2">
      <c r="C11" t="s">
        <v>43</v>
      </c>
    </row>
    <row r="12" spans="1:6" x14ac:dyDescent="0.2">
      <c r="C12" t="s">
        <v>44</v>
      </c>
    </row>
    <row r="13" spans="1:6" x14ac:dyDescent="0.2">
      <c r="C13" t="s">
        <v>45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3FC1-43AD-4D32-A60E-C044E3F43FE3}">
  <dimension ref="A1:F6"/>
  <sheetViews>
    <sheetView workbookViewId="0">
      <selection activeCell="D3" sqref="D3"/>
    </sheetView>
  </sheetViews>
  <sheetFormatPr baseColWidth="10" defaultRowHeight="15" x14ac:dyDescent="0.2"/>
  <cols>
    <col min="1" max="1" width="14.6640625" bestFit="1" customWidth="1"/>
    <col min="3" max="3" width="20.5" bestFit="1" customWidth="1"/>
    <col min="4" max="4" width="34.83203125" bestFit="1" customWidth="1"/>
  </cols>
  <sheetData>
    <row r="1" spans="1:6" x14ac:dyDescent="0.2">
      <c r="A1" t="s">
        <v>47</v>
      </c>
      <c r="B1" t="s">
        <v>46</v>
      </c>
      <c r="C1" t="s">
        <v>48</v>
      </c>
      <c r="D1" t="s">
        <v>49</v>
      </c>
    </row>
    <row r="2" spans="1:6" x14ac:dyDescent="0.2">
      <c r="A2">
        <v>0</v>
      </c>
      <c r="B2">
        <f>'raw data'!I2</f>
        <v>0.33900000000000002</v>
      </c>
      <c r="C2">
        <f>((B2-0.2754)/0.0042)*20</f>
        <v>302.85714285714312</v>
      </c>
      <c r="D2">
        <f>C2-F2</f>
        <v>30.439999999999998</v>
      </c>
      <c r="E2">
        <v>30.44</v>
      </c>
      <c r="F2">
        <f>C2-E2</f>
        <v>272.41714285714312</v>
      </c>
    </row>
    <row r="3" spans="1:6" x14ac:dyDescent="0.2">
      <c r="A3">
        <v>60</v>
      </c>
      <c r="B3">
        <f>'raw data'!J2</f>
        <v>0.36299999999999999</v>
      </c>
      <c r="C3">
        <f t="shared" ref="C3:C6" si="0">((B3-0.2754)/0.0042)*20</f>
        <v>417.14285714285722</v>
      </c>
      <c r="D3">
        <f>C3-$F$2</f>
        <v>144.7257142857141</v>
      </c>
    </row>
    <row r="4" spans="1:6" x14ac:dyDescent="0.2">
      <c r="A4">
        <v>120</v>
      </c>
      <c r="B4">
        <f>'raw data'!K2</f>
        <v>0.374</v>
      </c>
      <c r="C4">
        <f t="shared" si="0"/>
        <v>469.52380952380963</v>
      </c>
      <c r="D4">
        <f t="shared" ref="D4:D6" si="1">C4-$F$2</f>
        <v>197.10666666666651</v>
      </c>
    </row>
    <row r="5" spans="1:6" x14ac:dyDescent="0.2">
      <c r="A5">
        <v>300</v>
      </c>
      <c r="B5">
        <f>'raw data'!L2</f>
        <v>0.44400000000000001</v>
      </c>
      <c r="C5">
        <f t="shared" si="0"/>
        <v>802.85714285714312</v>
      </c>
      <c r="D5">
        <f t="shared" si="1"/>
        <v>530.44000000000005</v>
      </c>
    </row>
    <row r="6" spans="1:6" x14ac:dyDescent="0.2">
      <c r="A6">
        <v>600</v>
      </c>
      <c r="B6">
        <f>'raw data'!M2</f>
        <v>0.58899999999999997</v>
      </c>
      <c r="C6">
        <f t="shared" si="0"/>
        <v>1493.3333333333335</v>
      </c>
      <c r="D6">
        <f t="shared" si="1"/>
        <v>1220.9161904761904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61950-3F22-4C87-A523-9A4942EFC75C}">
  <dimension ref="A1:F6"/>
  <sheetViews>
    <sheetView workbookViewId="0">
      <selection activeCell="C1" sqref="C1:D1"/>
    </sheetView>
  </sheetViews>
  <sheetFormatPr baseColWidth="10" defaultRowHeight="15" x14ac:dyDescent="0.2"/>
  <cols>
    <col min="1" max="1" width="14.6640625" bestFit="1" customWidth="1"/>
    <col min="3" max="3" width="20.5" bestFit="1" customWidth="1"/>
    <col min="4" max="4" width="34.83203125" bestFit="1" customWidth="1"/>
  </cols>
  <sheetData>
    <row r="1" spans="1:6" x14ac:dyDescent="0.2">
      <c r="A1" t="s">
        <v>47</v>
      </c>
      <c r="B1" t="s">
        <v>46</v>
      </c>
      <c r="C1" t="s">
        <v>48</v>
      </c>
      <c r="D1" t="s">
        <v>49</v>
      </c>
    </row>
    <row r="2" spans="1:6" x14ac:dyDescent="0.2">
      <c r="A2">
        <v>0</v>
      </c>
      <c r="B2">
        <f>'raw data'!B3</f>
        <v>0.36199999999999999</v>
      </c>
      <c r="C2">
        <f>((B2-0.2754)/0.0042)*20</f>
        <v>412.38095238095246</v>
      </c>
      <c r="D2">
        <f>C2-F2</f>
        <v>30.439999999999998</v>
      </c>
      <c r="E2">
        <v>30.44</v>
      </c>
      <c r="F2">
        <f>C2-E2</f>
        <v>381.94095238095247</v>
      </c>
    </row>
    <row r="3" spans="1:6" x14ac:dyDescent="0.2">
      <c r="A3">
        <v>60</v>
      </c>
      <c r="B3">
        <v>0.40100000000000002</v>
      </c>
      <c r="C3">
        <f t="shared" ref="C3:C6" si="0">((B3-0.2754)/0.0042)*20</f>
        <v>598.0952380952383</v>
      </c>
      <c r="D3">
        <f>C3-$F$2</f>
        <v>216.15428571428583</v>
      </c>
    </row>
    <row r="4" spans="1:6" x14ac:dyDescent="0.2">
      <c r="A4">
        <v>120</v>
      </c>
      <c r="B4">
        <v>0.42099999999999999</v>
      </c>
      <c r="C4">
        <f t="shared" si="0"/>
        <v>693.33333333333348</v>
      </c>
      <c r="D4">
        <f t="shared" ref="D4:D6" si="1">C4-$F$2</f>
        <v>311.39238095238102</v>
      </c>
    </row>
    <row r="5" spans="1:6" x14ac:dyDescent="0.2">
      <c r="A5">
        <v>300</v>
      </c>
      <c r="B5">
        <f>'raw data'!E3</f>
        <v>0.46600000000000003</v>
      </c>
      <c r="C5">
        <f t="shared" si="0"/>
        <v>907.61904761904793</v>
      </c>
      <c r="D5">
        <f t="shared" si="1"/>
        <v>525.67809523809547</v>
      </c>
    </row>
    <row r="6" spans="1:6" x14ac:dyDescent="0.2">
      <c r="A6">
        <v>600</v>
      </c>
      <c r="B6">
        <f>'raw data'!F3</f>
        <v>0.52200000000000002</v>
      </c>
      <c r="C6">
        <f t="shared" si="0"/>
        <v>1174.2857142857147</v>
      </c>
      <c r="D6">
        <f t="shared" si="1"/>
        <v>792.34476190476221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74694-B3AE-4447-BF1A-9FB76CC32938}">
  <dimension ref="A2:O44"/>
  <sheetViews>
    <sheetView zoomScale="114" workbookViewId="0">
      <selection activeCell="H34" sqref="H34"/>
    </sheetView>
  </sheetViews>
  <sheetFormatPr baseColWidth="10" defaultColWidth="9.1640625" defaultRowHeight="13" x14ac:dyDescent="0.15"/>
  <cols>
    <col min="1" max="1" width="20.6640625" style="9" customWidth="1"/>
    <col min="2" max="2" width="12.6640625" style="9" customWidth="1"/>
    <col min="3" max="6" width="9.1640625" style="9"/>
    <col min="7" max="7" width="14.5" style="9" bestFit="1" customWidth="1"/>
    <col min="8" max="9" width="9.1640625" style="9"/>
    <col min="10" max="10" width="20.5" style="9" bestFit="1" customWidth="1"/>
    <col min="11" max="11" width="35.33203125" style="9" bestFit="1" customWidth="1"/>
    <col min="12" max="16384" width="9.1640625" style="9"/>
  </cols>
  <sheetData>
    <row r="2" spans="1:2" x14ac:dyDescent="0.15">
      <c r="A2" s="9" t="s">
        <v>42</v>
      </c>
      <c r="B2" s="9" t="s">
        <v>41</v>
      </c>
    </row>
    <row r="4" spans="1:2" x14ac:dyDescent="0.15">
      <c r="A4" s="9" t="s">
        <v>40</v>
      </c>
    </row>
    <row r="5" spans="1:2" x14ac:dyDescent="0.15">
      <c r="A5" s="9" t="s">
        <v>39</v>
      </c>
    </row>
    <row r="6" spans="1:2" x14ac:dyDescent="0.15">
      <c r="A6" s="9" t="s">
        <v>38</v>
      </c>
      <c r="B6" s="9" t="s">
        <v>37</v>
      </c>
    </row>
    <row r="7" spans="1:2" x14ac:dyDescent="0.15">
      <c r="A7" s="9" t="s">
        <v>36</v>
      </c>
      <c r="B7" s="27">
        <v>44036</v>
      </c>
    </row>
    <row r="8" spans="1:2" x14ac:dyDescent="0.15">
      <c r="A8" s="9" t="s">
        <v>35</v>
      </c>
      <c r="B8" s="26">
        <v>0.72979166666666673</v>
      </c>
    </row>
    <row r="9" spans="1:2" x14ac:dyDescent="0.15">
      <c r="A9" s="9" t="s">
        <v>34</v>
      </c>
      <c r="B9" s="9" t="s">
        <v>33</v>
      </c>
    </row>
    <row r="10" spans="1:2" x14ac:dyDescent="0.15">
      <c r="A10" s="9" t="s">
        <v>32</v>
      </c>
      <c r="B10" s="9" t="s">
        <v>31</v>
      </c>
    </row>
    <row r="11" spans="1:2" x14ac:dyDescent="0.15">
      <c r="A11" s="9" t="s">
        <v>30</v>
      </c>
      <c r="B11" s="9" t="s">
        <v>29</v>
      </c>
    </row>
    <row r="13" spans="1:2" ht="14" x14ac:dyDescent="0.15">
      <c r="A13" s="25" t="s">
        <v>28</v>
      </c>
      <c r="B13" s="24"/>
    </row>
    <row r="14" spans="1:2" x14ac:dyDescent="0.15">
      <c r="A14" s="9" t="s">
        <v>27</v>
      </c>
      <c r="B14" s="9" t="s">
        <v>26</v>
      </c>
    </row>
    <row r="15" spans="1:2" x14ac:dyDescent="0.15">
      <c r="A15" s="9" t="s">
        <v>25</v>
      </c>
    </row>
    <row r="16" spans="1:2" x14ac:dyDescent="0.15">
      <c r="A16" s="9" t="s">
        <v>24</v>
      </c>
      <c r="B16" s="9" t="s">
        <v>23</v>
      </c>
    </row>
    <row r="17" spans="1:15" x14ac:dyDescent="0.15">
      <c r="B17" s="9" t="s">
        <v>22</v>
      </c>
    </row>
    <row r="18" spans="1:15" x14ac:dyDescent="0.15">
      <c r="B18" s="9" t="s">
        <v>21</v>
      </c>
    </row>
    <row r="19" spans="1:15" x14ac:dyDescent="0.15">
      <c r="B19" s="9" t="s">
        <v>20</v>
      </c>
    </row>
    <row r="21" spans="1:15" ht="14" x14ac:dyDescent="0.15">
      <c r="A21" s="25" t="s">
        <v>19</v>
      </c>
      <c r="B21" s="24"/>
    </row>
    <row r="22" spans="1:15" x14ac:dyDescent="0.15">
      <c r="A22" s="9" t="s">
        <v>18</v>
      </c>
      <c r="B22" s="9">
        <v>0</v>
      </c>
    </row>
    <row r="23" spans="1:15" x14ac:dyDescent="0.15">
      <c r="C23" s="30" t="s">
        <v>17</v>
      </c>
      <c r="D23" s="31"/>
      <c r="E23" s="31"/>
      <c r="F23" s="31"/>
    </row>
    <row r="24" spans="1:15" ht="14" x14ac:dyDescent="0.15">
      <c r="B24" s="23"/>
      <c r="C24" s="12" t="s">
        <v>16</v>
      </c>
      <c r="D24" s="12" t="s">
        <v>15</v>
      </c>
      <c r="E24" s="12" t="s">
        <v>14</v>
      </c>
      <c r="F24" s="12" t="s">
        <v>13</v>
      </c>
      <c r="G24" s="12" t="s">
        <v>12</v>
      </c>
      <c r="H24" s="12" t="s">
        <v>11</v>
      </c>
      <c r="I24" s="12" t="s">
        <v>10</v>
      </c>
      <c r="J24" s="12">
        <v>8</v>
      </c>
      <c r="K24" s="12">
        <v>9</v>
      </c>
      <c r="L24" s="12">
        <v>10</v>
      </c>
      <c r="M24" s="12">
        <v>11</v>
      </c>
      <c r="N24" s="12">
        <v>12</v>
      </c>
    </row>
    <row r="25" spans="1:15" ht="14" x14ac:dyDescent="0.15">
      <c r="B25" s="12" t="s">
        <v>9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0">
        <v>575</v>
      </c>
    </row>
    <row r="26" spans="1:15" ht="14" x14ac:dyDescent="0.15">
      <c r="B26" s="12" t="s">
        <v>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0">
        <v>575</v>
      </c>
    </row>
    <row r="27" spans="1:15" ht="14" x14ac:dyDescent="0.15">
      <c r="B27" s="12" t="s">
        <v>7</v>
      </c>
      <c r="C27" s="20">
        <v>0.20399999999999999</v>
      </c>
      <c r="D27" s="18">
        <v>0.376</v>
      </c>
      <c r="E27" s="22">
        <v>0.68</v>
      </c>
      <c r="F27" s="21">
        <v>1.72</v>
      </c>
      <c r="G27" s="13">
        <v>0.184</v>
      </c>
      <c r="H27" s="15">
        <v>0.439</v>
      </c>
      <c r="I27" s="14">
        <v>0.57299999999999995</v>
      </c>
      <c r="J27" s="13">
        <v>0.05</v>
      </c>
      <c r="K27" s="13">
        <v>4.8000000000000001E-2</v>
      </c>
      <c r="L27" s="13">
        <v>4.8000000000000001E-2</v>
      </c>
      <c r="M27" s="13">
        <v>4.8000000000000001E-2</v>
      </c>
      <c r="N27" s="13">
        <v>4.8000000000000001E-2</v>
      </c>
      <c r="O27" s="10">
        <v>575</v>
      </c>
    </row>
    <row r="28" spans="1:15" ht="14" x14ac:dyDescent="0.15">
      <c r="B28" s="12" t="s">
        <v>6</v>
      </c>
      <c r="C28" s="20">
        <v>0.19600000000000001</v>
      </c>
      <c r="D28" s="15">
        <v>0.49199999999999999</v>
      </c>
      <c r="E28" s="17">
        <v>0.85699999999999998</v>
      </c>
      <c r="F28" s="19">
        <v>1.589</v>
      </c>
      <c r="G28" s="13">
        <v>0.14299999999999999</v>
      </c>
      <c r="H28" s="15">
        <v>0.45500000000000002</v>
      </c>
      <c r="I28" s="14">
        <v>0.56399999999999995</v>
      </c>
      <c r="J28" s="13">
        <v>4.7E-2</v>
      </c>
      <c r="K28" s="13">
        <v>4.7E-2</v>
      </c>
      <c r="L28" s="13">
        <v>4.7E-2</v>
      </c>
      <c r="M28" s="13">
        <v>4.8000000000000001E-2</v>
      </c>
      <c r="N28" s="13">
        <v>4.8000000000000001E-2</v>
      </c>
      <c r="O28" s="10">
        <v>575</v>
      </c>
    </row>
    <row r="29" spans="1:15" ht="14" x14ac:dyDescent="0.15">
      <c r="B29" s="12" t="s">
        <v>0</v>
      </c>
      <c r="C29" s="13">
        <v>0.123</v>
      </c>
      <c r="D29" s="18">
        <v>0.35799999999999998</v>
      </c>
      <c r="E29" s="17">
        <v>0.79400000000000004</v>
      </c>
      <c r="F29" s="16">
        <v>1.304</v>
      </c>
      <c r="G29" s="13">
        <v>0.17100000000000001</v>
      </c>
      <c r="H29" s="15">
        <v>0.40600000000000003</v>
      </c>
      <c r="I29" s="14">
        <v>0.55200000000000005</v>
      </c>
      <c r="J29" s="13">
        <v>4.8000000000000001E-2</v>
      </c>
      <c r="K29" s="13">
        <v>4.5999999999999999E-2</v>
      </c>
      <c r="L29" s="13">
        <v>4.9000000000000002E-2</v>
      </c>
      <c r="M29" s="13">
        <v>4.8000000000000001E-2</v>
      </c>
      <c r="N29" s="13">
        <v>4.9000000000000002E-2</v>
      </c>
      <c r="O29" s="10">
        <v>575</v>
      </c>
    </row>
    <row r="30" spans="1:15" ht="14" x14ac:dyDescent="0.15">
      <c r="B30" s="12" t="s">
        <v>1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0">
        <v>575</v>
      </c>
    </row>
    <row r="31" spans="1:15" ht="14" x14ac:dyDescent="0.15">
      <c r="B31" s="12" t="s">
        <v>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0">
        <v>575</v>
      </c>
    </row>
    <row r="32" spans="1:15" ht="14" x14ac:dyDescent="0.15">
      <c r="B32" s="12" t="s">
        <v>3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0">
        <v>575</v>
      </c>
    </row>
    <row r="33" spans="2:12" ht="15" x14ac:dyDescent="0.2">
      <c r="C33" s="9" t="s">
        <v>46</v>
      </c>
      <c r="G33" s="9" t="s">
        <v>47</v>
      </c>
      <c r="H33" s="9" t="s">
        <v>51</v>
      </c>
      <c r="I33" s="9" t="s">
        <v>46</v>
      </c>
      <c r="J33" t="s">
        <v>48</v>
      </c>
      <c r="K33" t="s">
        <v>49</v>
      </c>
      <c r="L33" s="9" t="s">
        <v>50</v>
      </c>
    </row>
    <row r="34" spans="2:12" x14ac:dyDescent="0.15">
      <c r="B34" s="9">
        <v>0</v>
      </c>
      <c r="C34" s="9">
        <f>AVERAGE(C27:C29)</f>
        <v>0.17433333333333334</v>
      </c>
      <c r="G34" s="9">
        <v>0</v>
      </c>
      <c r="H34" s="9">
        <v>1</v>
      </c>
      <c r="I34" s="9">
        <f>G27</f>
        <v>0.184</v>
      </c>
      <c r="J34" s="9">
        <f>((I34-0.143)/0.0027)*25</f>
        <v>379.62962962962968</v>
      </c>
      <c r="K34" s="9">
        <f>J34-30.44</f>
        <v>349.18962962962968</v>
      </c>
    </row>
    <row r="35" spans="2:12" x14ac:dyDescent="0.15">
      <c r="B35" s="9">
        <v>100</v>
      </c>
      <c r="C35" s="9">
        <f>AVERAGE(D27:D29)</f>
        <v>0.40866666666666668</v>
      </c>
      <c r="H35" s="9">
        <v>2</v>
      </c>
      <c r="I35" s="9">
        <f>G28</f>
        <v>0.14299999999999999</v>
      </c>
      <c r="J35" s="9">
        <f t="shared" ref="J35:J36" si="0">((I35-0.143)/0.0027)*25</f>
        <v>0</v>
      </c>
      <c r="K35" s="9">
        <f>J35-30.44</f>
        <v>-30.44</v>
      </c>
      <c r="L35" s="9">
        <f>AVERAGE(K34:K36)</f>
        <v>182.52296296296308</v>
      </c>
    </row>
    <row r="36" spans="2:12" x14ac:dyDescent="0.15">
      <c r="B36" s="9">
        <v>250</v>
      </c>
      <c r="C36" s="9">
        <f>AVERAGE(E27:E29)</f>
        <v>0.77700000000000002</v>
      </c>
      <c r="H36" s="9">
        <v>3</v>
      </c>
      <c r="I36" s="9">
        <f>G29</f>
        <v>0.17100000000000001</v>
      </c>
      <c r="J36" s="9">
        <f t="shared" si="0"/>
        <v>259.25925925925947</v>
      </c>
      <c r="K36" s="9">
        <f>J36-30.44</f>
        <v>228.81925925925947</v>
      </c>
    </row>
    <row r="37" spans="2:12" x14ac:dyDescent="0.15">
      <c r="B37" s="9">
        <v>500</v>
      </c>
      <c r="C37" s="9">
        <f>AVERAGE(F27:F29)</f>
        <v>1.5376666666666667</v>
      </c>
    </row>
    <row r="38" spans="2:12" x14ac:dyDescent="0.15">
      <c r="G38" s="9">
        <v>1200</v>
      </c>
      <c r="H38" s="9">
        <v>1</v>
      </c>
      <c r="I38" s="9">
        <f>H27</f>
        <v>0.439</v>
      </c>
      <c r="J38" s="9">
        <f>((I38-0.143)/0.0027)*20</f>
        <v>2192.5925925925926</v>
      </c>
      <c r="K38" s="9">
        <f>J38-$L$35</f>
        <v>2010.0696296296296</v>
      </c>
    </row>
    <row r="39" spans="2:12" x14ac:dyDescent="0.15">
      <c r="H39" s="9">
        <v>2</v>
      </c>
      <c r="I39" s="9">
        <f>H28</f>
        <v>0.45500000000000002</v>
      </c>
      <c r="J39" s="9">
        <f t="shared" ref="J39:J44" si="1">((I39-0.143)/0.0027)*20</f>
        <v>2311.1111111111113</v>
      </c>
      <c r="K39" s="9">
        <f>J39-$L$35</f>
        <v>2128.5881481481483</v>
      </c>
      <c r="L39" s="9">
        <f>AVERAGE(K38:K40)</f>
        <v>1968.0943209876543</v>
      </c>
    </row>
    <row r="40" spans="2:12" x14ac:dyDescent="0.15">
      <c r="H40" s="9">
        <v>3</v>
      </c>
      <c r="I40" s="9">
        <f>H29</f>
        <v>0.40600000000000003</v>
      </c>
      <c r="J40" s="9">
        <f t="shared" si="1"/>
        <v>1948.148148148148</v>
      </c>
      <c r="K40" s="9">
        <f>J40-$L$35</f>
        <v>1765.625185185185</v>
      </c>
    </row>
    <row r="42" spans="2:12" x14ac:dyDescent="0.15">
      <c r="G42" s="9">
        <v>3600</v>
      </c>
      <c r="H42" s="9">
        <v>1</v>
      </c>
      <c r="I42" s="9">
        <f>I27</f>
        <v>0.57299999999999995</v>
      </c>
      <c r="J42" s="9">
        <f t="shared" si="1"/>
        <v>3185.1851851851848</v>
      </c>
      <c r="K42" s="9">
        <f>J42-$L$35</f>
        <v>3002.6622222222218</v>
      </c>
    </row>
    <row r="43" spans="2:12" x14ac:dyDescent="0.15">
      <c r="H43" s="9">
        <v>2</v>
      </c>
      <c r="I43" s="9">
        <f>I28</f>
        <v>0.56399999999999995</v>
      </c>
      <c r="J43" s="9">
        <f t="shared" si="1"/>
        <v>3118.5185185185178</v>
      </c>
      <c r="K43" s="9">
        <f>J43-$L$35</f>
        <v>2935.9955555555548</v>
      </c>
      <c r="L43" s="9">
        <f>AVERAGE(K42:K44)</f>
        <v>2928.5881481481479</v>
      </c>
    </row>
    <row r="44" spans="2:12" x14ac:dyDescent="0.15">
      <c r="H44" s="9">
        <v>3</v>
      </c>
      <c r="I44" s="9">
        <f>I29</f>
        <v>0.55200000000000005</v>
      </c>
      <c r="J44" s="9">
        <f t="shared" si="1"/>
        <v>3029.62962962963</v>
      </c>
      <c r="K44" s="9">
        <f>J44-$L$35</f>
        <v>2847.106666666667</v>
      </c>
    </row>
  </sheetData>
  <mergeCells count="1">
    <mergeCell ref="C23:F23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1E80E-9B52-0C47-9803-E29EA5AAF59B}">
  <dimension ref="A1:N83"/>
  <sheetViews>
    <sheetView topLeftCell="A30" workbookViewId="0">
      <selection activeCell="G73" sqref="G73"/>
    </sheetView>
  </sheetViews>
  <sheetFormatPr baseColWidth="10" defaultRowHeight="15" x14ac:dyDescent="0.2"/>
  <cols>
    <col min="1" max="1" width="13.83203125" customWidth="1"/>
  </cols>
  <sheetData>
    <row r="1" spans="1:14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4" x14ac:dyDescent="0.2">
      <c r="A2" s="2" t="s">
        <v>9</v>
      </c>
      <c r="B2" s="3">
        <v>0.248</v>
      </c>
      <c r="C2" s="3">
        <v>0.28100000000000003</v>
      </c>
      <c r="D2" s="3">
        <v>0.27100000000000002</v>
      </c>
      <c r="E2" s="3">
        <v>0.55100000000000005</v>
      </c>
      <c r="F2" s="3">
        <v>0.65600000000000003</v>
      </c>
      <c r="G2" s="3">
        <v>0.63500000000000001</v>
      </c>
      <c r="H2" s="3">
        <v>1.085</v>
      </c>
      <c r="I2" s="3">
        <v>1.1399999999999999</v>
      </c>
      <c r="J2" s="3">
        <v>1.079</v>
      </c>
      <c r="K2" s="3">
        <v>1.482</v>
      </c>
      <c r="L2" s="3">
        <v>1.4259999999999999</v>
      </c>
      <c r="M2" s="3">
        <v>1.173</v>
      </c>
      <c r="N2" s="4">
        <v>575</v>
      </c>
    </row>
    <row r="3" spans="1:14" x14ac:dyDescent="0.2">
      <c r="A3" s="2" t="s">
        <v>8</v>
      </c>
      <c r="B3" s="3">
        <v>1.879</v>
      </c>
      <c r="C3" s="3">
        <v>2.0110000000000001</v>
      </c>
      <c r="D3" s="3">
        <v>1.704</v>
      </c>
      <c r="E3" s="3"/>
      <c r="F3" s="3"/>
      <c r="G3" s="3"/>
      <c r="H3" s="3"/>
      <c r="I3" s="3"/>
      <c r="J3" s="3"/>
      <c r="K3" s="3"/>
      <c r="L3" s="3"/>
      <c r="M3" s="3"/>
      <c r="N3" s="4">
        <v>575</v>
      </c>
    </row>
    <row r="4" spans="1:14" x14ac:dyDescent="0.2">
      <c r="A4" s="2" t="s">
        <v>7</v>
      </c>
      <c r="B4" s="3">
        <v>0.28899999999999998</v>
      </c>
      <c r="C4" s="3">
        <v>0.35099999999999998</v>
      </c>
      <c r="D4" s="3">
        <v>0.39800000000000002</v>
      </c>
      <c r="E4" s="3">
        <v>0.21</v>
      </c>
      <c r="F4" s="3">
        <v>0.32400000000000001</v>
      </c>
      <c r="G4" s="3">
        <v>0.34200000000000003</v>
      </c>
      <c r="H4" s="3">
        <v>0.39700000000000002</v>
      </c>
      <c r="I4" s="3">
        <v>0.439</v>
      </c>
      <c r="J4" s="3">
        <v>0.40699999999999997</v>
      </c>
      <c r="K4" s="3">
        <v>0.35499999999999998</v>
      </c>
      <c r="L4" s="3">
        <v>0.40200000000000002</v>
      </c>
      <c r="M4" s="3">
        <v>0.39800000000000002</v>
      </c>
      <c r="N4" s="4">
        <v>575</v>
      </c>
    </row>
    <row r="5" spans="1:14" x14ac:dyDescent="0.2">
      <c r="A5" s="2" t="s">
        <v>6</v>
      </c>
      <c r="B5" s="3">
        <v>0.30299999999999999</v>
      </c>
      <c r="C5" s="3">
        <v>0.40100000000000002</v>
      </c>
      <c r="D5" s="3">
        <v>0.39800000000000002</v>
      </c>
      <c r="E5" s="3">
        <v>0.55900000000000005</v>
      </c>
      <c r="F5" s="3">
        <v>0.317</v>
      </c>
      <c r="G5" s="3">
        <v>0.36899999999999999</v>
      </c>
      <c r="H5" s="3">
        <v>0.42899999999999999</v>
      </c>
      <c r="I5" s="3">
        <v>0.53700000000000003</v>
      </c>
      <c r="J5" s="3">
        <v>0.33500000000000002</v>
      </c>
      <c r="K5" s="3">
        <v>0.39400000000000002</v>
      </c>
      <c r="L5" s="3">
        <v>0.46200000000000002</v>
      </c>
      <c r="M5" s="3">
        <v>0.54800000000000004</v>
      </c>
      <c r="N5" s="4">
        <v>575</v>
      </c>
    </row>
    <row r="6" spans="1:14" x14ac:dyDescent="0.2">
      <c r="A6" s="2" t="s">
        <v>0</v>
      </c>
      <c r="B6" s="3">
        <v>0.25800000000000001</v>
      </c>
      <c r="C6" s="3">
        <v>0.30099999999999999</v>
      </c>
      <c r="D6" s="3">
        <v>0.313</v>
      </c>
      <c r="E6" s="3">
        <v>0.30499999999999999</v>
      </c>
      <c r="F6" s="3">
        <v>0.28799999999999998</v>
      </c>
      <c r="G6" s="3">
        <v>0.29599999999999999</v>
      </c>
      <c r="H6" s="3">
        <v>0.28000000000000003</v>
      </c>
      <c r="I6" s="3">
        <v>0.32800000000000001</v>
      </c>
      <c r="J6" s="3">
        <v>0.28299999999999997</v>
      </c>
      <c r="K6" s="3">
        <v>0.309</v>
      </c>
      <c r="L6" s="3">
        <v>0.32300000000000001</v>
      </c>
      <c r="M6" s="3">
        <v>0.34300000000000003</v>
      </c>
      <c r="N6" s="4">
        <v>575</v>
      </c>
    </row>
    <row r="7" spans="1:14" x14ac:dyDescent="0.2">
      <c r="A7" s="2" t="s">
        <v>1</v>
      </c>
      <c r="B7" s="3">
        <v>0.26</v>
      </c>
      <c r="C7" s="3">
        <v>0.56499999999999995</v>
      </c>
      <c r="D7" s="3">
        <v>0.75600000000000001</v>
      </c>
      <c r="E7" s="3">
        <v>1.026</v>
      </c>
      <c r="F7" s="3">
        <v>0.28499999999999998</v>
      </c>
      <c r="G7" s="3">
        <v>0.52200000000000002</v>
      </c>
      <c r="H7" s="3">
        <v>0.74099999999999999</v>
      </c>
      <c r="I7" s="3">
        <v>0.92</v>
      </c>
      <c r="J7" s="3">
        <v>0.27200000000000002</v>
      </c>
      <c r="K7" s="3">
        <v>0.53700000000000003</v>
      </c>
      <c r="L7" s="3">
        <v>0.73699999999999999</v>
      </c>
      <c r="M7" s="3">
        <v>0.79</v>
      </c>
      <c r="N7" s="4">
        <v>575</v>
      </c>
    </row>
    <row r="8" spans="1:14" x14ac:dyDescent="0.2">
      <c r="A8" s="2" t="s">
        <v>2</v>
      </c>
      <c r="B8" s="3">
        <v>0.44400000000000001</v>
      </c>
      <c r="C8" s="3">
        <v>0.43</v>
      </c>
      <c r="D8" s="3">
        <v>0.55700000000000005</v>
      </c>
      <c r="E8" s="3">
        <v>0.54</v>
      </c>
      <c r="F8" s="3">
        <v>0.57299999999999995</v>
      </c>
      <c r="G8" s="3">
        <v>0.503</v>
      </c>
      <c r="H8" s="3">
        <v>0.48799999999999999</v>
      </c>
      <c r="I8" s="3">
        <v>0.48199999999999998</v>
      </c>
      <c r="J8" s="3">
        <v>0.50700000000000001</v>
      </c>
      <c r="K8" s="3"/>
      <c r="L8" s="3"/>
      <c r="M8" s="3"/>
      <c r="N8" s="4">
        <v>575</v>
      </c>
    </row>
    <row r="9" spans="1:14" x14ac:dyDescent="0.2">
      <c r="A9" s="2" t="s">
        <v>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>
        <v>575</v>
      </c>
    </row>
    <row r="13" spans="1:14" x14ac:dyDescent="0.2">
      <c r="A13" s="42" t="s">
        <v>77</v>
      </c>
    </row>
    <row r="14" spans="1:14" x14ac:dyDescent="0.2">
      <c r="A14" s="42" t="s">
        <v>76</v>
      </c>
      <c r="B14" t="s">
        <v>75</v>
      </c>
      <c r="E14" t="s">
        <v>74</v>
      </c>
    </row>
    <row r="15" spans="1:14" x14ac:dyDescent="0.2">
      <c r="A15" s="41">
        <v>0</v>
      </c>
      <c r="B15" s="3">
        <v>0.248</v>
      </c>
      <c r="C15" s="3">
        <v>0.28100000000000003</v>
      </c>
      <c r="D15" s="3">
        <v>0.27100000000000002</v>
      </c>
      <c r="E15" s="6">
        <f>AVERAGE(B15:D15)</f>
        <v>0.26666666666666666</v>
      </c>
    </row>
    <row r="16" spans="1:14" x14ac:dyDescent="0.2">
      <c r="A16" s="41">
        <v>100</v>
      </c>
      <c r="B16" s="3">
        <v>0.55100000000000005</v>
      </c>
      <c r="C16" s="3">
        <v>0.65600000000000003</v>
      </c>
      <c r="D16" s="3">
        <v>0.63500000000000001</v>
      </c>
      <c r="E16" s="6">
        <f>AVERAGE(B16:D16)</f>
        <v>0.61399999999999999</v>
      </c>
    </row>
    <row r="17" spans="1:11" x14ac:dyDescent="0.2">
      <c r="A17" s="41">
        <v>200</v>
      </c>
      <c r="B17" s="3">
        <v>1.085</v>
      </c>
      <c r="C17" s="3">
        <v>1.1399999999999999</v>
      </c>
      <c r="D17" s="3">
        <v>1.079</v>
      </c>
      <c r="E17" s="6">
        <f>AVERAGE(B17:D17)</f>
        <v>1.1013333333333331</v>
      </c>
    </row>
    <row r="18" spans="1:11" x14ac:dyDescent="0.2">
      <c r="A18" s="41">
        <v>300</v>
      </c>
      <c r="B18" s="3">
        <v>1.482</v>
      </c>
      <c r="C18" s="3">
        <v>1.4259999999999999</v>
      </c>
      <c r="D18" s="3">
        <v>1.173</v>
      </c>
      <c r="E18" s="6">
        <f>AVERAGE(B18:D18)</f>
        <v>1.3603333333333332</v>
      </c>
    </row>
    <row r="19" spans="1:11" x14ac:dyDescent="0.2">
      <c r="A19" s="41">
        <v>500</v>
      </c>
      <c r="B19" s="3">
        <v>1.879</v>
      </c>
      <c r="C19" s="3">
        <v>2.0110000000000001</v>
      </c>
      <c r="D19" s="3">
        <v>1.704</v>
      </c>
      <c r="E19" s="6">
        <f>AVERAGE(B19:D19)</f>
        <v>1.8646666666666667</v>
      </c>
    </row>
    <row r="23" spans="1:11" x14ac:dyDescent="0.2">
      <c r="A23" t="s">
        <v>73</v>
      </c>
      <c r="B23" t="s">
        <v>72</v>
      </c>
      <c r="C23" t="s">
        <v>71</v>
      </c>
      <c r="D23" t="s">
        <v>70</v>
      </c>
      <c r="E23" t="s">
        <v>69</v>
      </c>
      <c r="F23" t="s">
        <v>68</v>
      </c>
      <c r="H23" t="s">
        <v>67</v>
      </c>
      <c r="I23">
        <v>30.44</v>
      </c>
    </row>
    <row r="24" spans="1:11" x14ac:dyDescent="0.2">
      <c r="A24" t="s">
        <v>66</v>
      </c>
      <c r="B24">
        <v>0</v>
      </c>
      <c r="C24" s="3">
        <v>0.28899999999999998</v>
      </c>
      <c r="D24" s="33">
        <f>(C24-$K$31)/$K$30</f>
        <v>-13.750000000000012</v>
      </c>
      <c r="E24" s="33">
        <f>D24*50</f>
        <v>-687.50000000000057</v>
      </c>
      <c r="F24" s="33">
        <f>AVERAGE(E24:E26)</f>
        <v>109.37499999999955</v>
      </c>
      <c r="H24" s="5">
        <f>F24-I23</f>
        <v>78.934999999999548</v>
      </c>
    </row>
    <row r="25" spans="1:11" x14ac:dyDescent="0.2">
      <c r="C25" s="3">
        <v>0.32400000000000001</v>
      </c>
      <c r="D25" s="33">
        <f>(C25-$K$31)/$K$30</f>
        <v>-2.8125000000000022</v>
      </c>
      <c r="E25" s="33">
        <f>D25*50</f>
        <v>-140.62500000000011</v>
      </c>
      <c r="F25" s="34"/>
    </row>
    <row r="26" spans="1:11" x14ac:dyDescent="0.2">
      <c r="C26" s="3">
        <v>0.40699999999999997</v>
      </c>
      <c r="D26" s="33">
        <f>(C26-$K$31)/$K$30</f>
        <v>23.124999999999986</v>
      </c>
      <c r="E26" s="33">
        <f>D26*50</f>
        <v>1156.2499999999993</v>
      </c>
      <c r="F26" s="34"/>
    </row>
    <row r="27" spans="1:11" x14ac:dyDescent="0.2">
      <c r="B27">
        <v>5</v>
      </c>
      <c r="C27" s="3">
        <v>0.35099999999999998</v>
      </c>
      <c r="D27" s="33">
        <f>(C27-$K$31)/$K$30</f>
        <v>5.6249999999999876</v>
      </c>
      <c r="E27" s="33">
        <f>D27*50</f>
        <v>281.24999999999937</v>
      </c>
      <c r="F27" s="33">
        <f>AVERAGE(E27:E29)</f>
        <v>255.20833333333294</v>
      </c>
    </row>
    <row r="28" spans="1:11" x14ac:dyDescent="0.2">
      <c r="C28" s="3">
        <v>0.34200000000000003</v>
      </c>
      <c r="D28" s="33">
        <f>(C28-$K$31)/$K$30</f>
        <v>2.8125000000000022</v>
      </c>
      <c r="E28" s="33">
        <f>D28*50</f>
        <v>140.62500000000011</v>
      </c>
      <c r="F28" s="34"/>
    </row>
    <row r="29" spans="1:11" x14ac:dyDescent="0.2">
      <c r="C29" s="3">
        <v>0.35499999999999998</v>
      </c>
      <c r="D29" s="33">
        <f>(C29-$K$31)/$K$30</f>
        <v>6.8749999999999885</v>
      </c>
      <c r="E29" s="33">
        <f>D29*50</f>
        <v>343.74999999999943</v>
      </c>
      <c r="F29" s="34"/>
    </row>
    <row r="30" spans="1:11" x14ac:dyDescent="0.2">
      <c r="B30">
        <v>10</v>
      </c>
      <c r="C30" s="3">
        <v>0.39800000000000002</v>
      </c>
      <c r="D30" s="33">
        <f>(C30-$K$31)/$K$30</f>
        <v>20.3125</v>
      </c>
      <c r="E30" s="33">
        <f>D30*50</f>
        <v>1015.625</v>
      </c>
      <c r="F30" s="33">
        <f>AVERAGE(E30:E32)</f>
        <v>1031.25</v>
      </c>
      <c r="J30" t="s">
        <v>65</v>
      </c>
      <c r="K30">
        <v>3.2000000000000002E-3</v>
      </c>
    </row>
    <row r="31" spans="1:11" x14ac:dyDescent="0.2">
      <c r="C31" s="3">
        <v>0.39700000000000002</v>
      </c>
      <c r="D31" s="33">
        <f>(C31-$K$31)/$K$30</f>
        <v>20</v>
      </c>
      <c r="E31" s="33">
        <f>D31*50</f>
        <v>1000</v>
      </c>
      <c r="F31" s="34"/>
      <c r="J31" t="s">
        <v>64</v>
      </c>
      <c r="K31">
        <v>0.33300000000000002</v>
      </c>
    </row>
    <row r="32" spans="1:11" x14ac:dyDescent="0.2">
      <c r="C32" s="3">
        <v>0.40200000000000002</v>
      </c>
      <c r="D32" s="33">
        <f>(C32-$K$31)/$K$30</f>
        <v>21.5625</v>
      </c>
      <c r="E32" s="33">
        <f>D32*50</f>
        <v>1078.125</v>
      </c>
      <c r="F32" s="34"/>
    </row>
    <row r="33" spans="1:10" x14ac:dyDescent="0.2">
      <c r="B33">
        <v>20</v>
      </c>
      <c r="C33" s="3">
        <v>0.21</v>
      </c>
      <c r="D33" s="33">
        <f>(C33-$K$31)/$K$30</f>
        <v>-38.437500000000007</v>
      </c>
      <c r="E33" s="33">
        <f>D33*50</f>
        <v>-1921.8750000000005</v>
      </c>
      <c r="F33" s="33">
        <f>AVERAGE(E34:E35)</f>
        <v>1335.9374999999998</v>
      </c>
    </row>
    <row r="34" spans="1:10" x14ac:dyDescent="0.2">
      <c r="C34" s="3">
        <v>0.439</v>
      </c>
      <c r="D34" s="33">
        <f>(C34-$K$31)/$K$30</f>
        <v>33.124999999999993</v>
      </c>
      <c r="E34" s="33">
        <f>D34*50</f>
        <v>1656.2499999999995</v>
      </c>
      <c r="F34" s="34"/>
    </row>
    <row r="35" spans="1:10" x14ac:dyDescent="0.2">
      <c r="C35" s="3">
        <v>0.39800000000000002</v>
      </c>
      <c r="D35" s="33">
        <f>(C35-$K$31)/$K$30</f>
        <v>20.3125</v>
      </c>
      <c r="E35" s="33">
        <f>D35*50</f>
        <v>1015.625</v>
      </c>
      <c r="F35" s="34"/>
    </row>
    <row r="36" spans="1:10" x14ac:dyDescent="0.2">
      <c r="A36" t="s">
        <v>63</v>
      </c>
      <c r="B36">
        <v>0</v>
      </c>
      <c r="C36" s="3">
        <v>0.30299999999999999</v>
      </c>
      <c r="D36" s="33">
        <f>(C36-$K$31)/$K$30</f>
        <v>-9.3750000000000071</v>
      </c>
      <c r="E36" s="33">
        <f>D36*50</f>
        <v>-468.75000000000034</v>
      </c>
      <c r="F36" s="33">
        <f>AVERAGE(E36:E38)</f>
        <v>-229.16666666666686</v>
      </c>
    </row>
    <row r="37" spans="1:10" x14ac:dyDescent="0.2">
      <c r="C37" s="3">
        <v>0.317</v>
      </c>
      <c r="D37" s="33">
        <f>(C37-$K$31)/$K$30</f>
        <v>-5.0000000000000044</v>
      </c>
      <c r="E37" s="33">
        <f>D37*50</f>
        <v>-250.00000000000023</v>
      </c>
      <c r="F37" s="34"/>
    </row>
    <row r="38" spans="1:10" x14ac:dyDescent="0.2">
      <c r="C38" s="3">
        <v>0.33500000000000002</v>
      </c>
      <c r="D38" s="33">
        <f>(C38-$K$31)/$K$30</f>
        <v>0.62500000000000056</v>
      </c>
      <c r="E38" s="33">
        <f>D38*50</f>
        <v>31.250000000000028</v>
      </c>
      <c r="F38" s="34"/>
      <c r="J38" s="3"/>
    </row>
    <row r="39" spans="1:10" x14ac:dyDescent="0.2">
      <c r="B39">
        <v>5</v>
      </c>
      <c r="C39" s="3">
        <v>0.40100000000000002</v>
      </c>
      <c r="D39" s="33">
        <f>(C39-$K$31)/$K$30</f>
        <v>21.25</v>
      </c>
      <c r="E39" s="33">
        <f>D39*50</f>
        <v>1062.5</v>
      </c>
      <c r="F39" s="33">
        <f>AVERAGE(E39:E41)</f>
        <v>859.37499999999989</v>
      </c>
    </row>
    <row r="40" spans="1:10" x14ac:dyDescent="0.2">
      <c r="C40" s="3">
        <v>0.36899999999999999</v>
      </c>
      <c r="D40" s="33">
        <f>(C40-$K$31)/$K$30</f>
        <v>11.249999999999993</v>
      </c>
      <c r="E40" s="33">
        <f>D40*50</f>
        <v>562.49999999999966</v>
      </c>
      <c r="F40" s="34"/>
    </row>
    <row r="41" spans="1:10" x14ac:dyDescent="0.2">
      <c r="C41" s="3">
        <v>0.39400000000000002</v>
      </c>
      <c r="D41" s="33">
        <f>(C41-$K$31)/$K$30</f>
        <v>19.0625</v>
      </c>
      <c r="E41" s="33">
        <f>D41*50</f>
        <v>953.125</v>
      </c>
      <c r="F41" s="34"/>
    </row>
    <row r="42" spans="1:10" x14ac:dyDescent="0.2">
      <c r="B42">
        <v>10</v>
      </c>
      <c r="C42" s="3">
        <v>0.39800000000000002</v>
      </c>
      <c r="D42" s="33">
        <f>(C42-$K$31)/$K$30</f>
        <v>20.3125</v>
      </c>
      <c r="E42" s="33">
        <f>D42*50</f>
        <v>1015.625</v>
      </c>
      <c r="F42" s="33">
        <f>AVERAGE(E42:E44)</f>
        <v>1510.4166666666667</v>
      </c>
    </row>
    <row r="43" spans="1:10" x14ac:dyDescent="0.2">
      <c r="C43" s="3">
        <v>0.42899999999999999</v>
      </c>
      <c r="D43" s="33">
        <f>(C43-$K$31)/$K$30</f>
        <v>29.999999999999989</v>
      </c>
      <c r="E43" s="33">
        <f>D43*50</f>
        <v>1499.9999999999995</v>
      </c>
      <c r="F43" s="34"/>
    </row>
    <row r="44" spans="1:10" x14ac:dyDescent="0.2">
      <c r="C44" s="3">
        <v>0.46200000000000002</v>
      </c>
      <c r="D44" s="33">
        <f>(C44-$K$31)/$K$30</f>
        <v>40.3125</v>
      </c>
      <c r="E44" s="33">
        <f>D44*50</f>
        <v>2015.625</v>
      </c>
      <c r="F44" s="34"/>
    </row>
    <row r="45" spans="1:10" x14ac:dyDescent="0.2">
      <c r="B45">
        <v>20</v>
      </c>
      <c r="C45" s="3">
        <v>0.55900000000000005</v>
      </c>
      <c r="D45" s="33">
        <f>(C45-$K$31)/$K$30</f>
        <v>70.625000000000014</v>
      </c>
      <c r="E45" s="33">
        <f>D45*50</f>
        <v>3531.2500000000009</v>
      </c>
      <c r="F45" s="33">
        <f>AVERAGE(E45:E47)</f>
        <v>3359.375</v>
      </c>
    </row>
    <row r="46" spans="1:10" x14ac:dyDescent="0.2">
      <c r="C46" s="3">
        <v>0.53700000000000003</v>
      </c>
      <c r="D46" s="33">
        <f>(C46-$K$31)/$K$30</f>
        <v>63.75</v>
      </c>
      <c r="E46" s="33">
        <f>D46*50</f>
        <v>3187.5</v>
      </c>
      <c r="F46" s="34"/>
    </row>
    <row r="47" spans="1:10" x14ac:dyDescent="0.2">
      <c r="C47" s="3">
        <v>0.54800000000000004</v>
      </c>
      <c r="D47" s="33">
        <f>(C47-$K$31)/$K$30</f>
        <v>67.1875</v>
      </c>
      <c r="E47" s="33">
        <f>D47*50</f>
        <v>3359.375</v>
      </c>
      <c r="F47" s="34"/>
    </row>
    <row r="48" spans="1:10" x14ac:dyDescent="0.2">
      <c r="A48" t="s">
        <v>62</v>
      </c>
      <c r="B48">
        <v>0</v>
      </c>
      <c r="C48" s="3">
        <v>0.25800000000000001</v>
      </c>
      <c r="D48" s="33">
        <f>(C48-$K$31)/$K$30</f>
        <v>-23.437500000000004</v>
      </c>
      <c r="E48" s="33">
        <f>D48*50</f>
        <v>-1171.8750000000002</v>
      </c>
      <c r="F48" s="33">
        <f>AVERAGE(E48:E50)</f>
        <v>-885.41666666666708</v>
      </c>
    </row>
    <row r="49" spans="1:6" x14ac:dyDescent="0.2">
      <c r="C49" s="3">
        <v>0.28799999999999998</v>
      </c>
      <c r="D49" s="33">
        <f>(C49-$K$31)/$K$30</f>
        <v>-14.062500000000012</v>
      </c>
      <c r="E49" s="33">
        <f>D49*50</f>
        <v>-703.12500000000057</v>
      </c>
      <c r="F49" s="34"/>
    </row>
    <row r="50" spans="1:6" x14ac:dyDescent="0.2">
      <c r="C50" s="3">
        <v>0.28299999999999997</v>
      </c>
      <c r="D50" s="33">
        <f>(C50-$K$31)/$K$30</f>
        <v>-15.625000000000012</v>
      </c>
      <c r="E50" s="33">
        <f>D50*50</f>
        <v>-781.25000000000057</v>
      </c>
      <c r="F50" s="34"/>
    </row>
    <row r="51" spans="1:6" x14ac:dyDescent="0.2">
      <c r="B51">
        <v>5</v>
      </c>
      <c r="C51" s="3">
        <v>0.30099999999999999</v>
      </c>
      <c r="D51" s="33">
        <f>(C51-$K$31)/$K$30</f>
        <v>-10.000000000000009</v>
      </c>
      <c r="E51" s="33">
        <f>D51*50</f>
        <v>-500.00000000000045</v>
      </c>
      <c r="F51" s="33">
        <f>AVERAGE(E51:E53)</f>
        <v>-484.3750000000004</v>
      </c>
    </row>
    <row r="52" spans="1:6" x14ac:dyDescent="0.2">
      <c r="C52" s="3">
        <v>0.29599999999999999</v>
      </c>
      <c r="D52" s="33">
        <f>(C52-$K$31)/$K$30</f>
        <v>-11.562500000000009</v>
      </c>
      <c r="E52" s="33">
        <f>D52*50</f>
        <v>-578.12500000000045</v>
      </c>
      <c r="F52" s="34"/>
    </row>
    <row r="53" spans="1:6" x14ac:dyDescent="0.2">
      <c r="C53" s="3">
        <v>0.309</v>
      </c>
      <c r="D53" s="33">
        <f>(C53-$K$31)/$K$30</f>
        <v>-7.5000000000000062</v>
      </c>
      <c r="E53" s="33">
        <f>D53*50</f>
        <v>-375.00000000000028</v>
      </c>
      <c r="F53" s="34"/>
    </row>
    <row r="54" spans="1:6" x14ac:dyDescent="0.2">
      <c r="B54">
        <v>10</v>
      </c>
      <c r="C54" s="3">
        <v>0.313</v>
      </c>
      <c r="D54" s="33">
        <f>(C54-$K$31)/$K$30</f>
        <v>-6.2500000000000053</v>
      </c>
      <c r="E54" s="33">
        <f>D54*50</f>
        <v>-312.50000000000028</v>
      </c>
      <c r="F54" s="33">
        <f>AVERAGE(E54:E56)</f>
        <v>-432.29166666666674</v>
      </c>
    </row>
    <row r="55" spans="1:6" x14ac:dyDescent="0.2">
      <c r="C55" s="3">
        <v>0.28000000000000003</v>
      </c>
      <c r="D55" s="33">
        <f>(C55-$K$31)/$K$30</f>
        <v>-16.562499999999996</v>
      </c>
      <c r="E55" s="33">
        <f>D55*50</f>
        <v>-828.12499999999977</v>
      </c>
      <c r="F55" s="34"/>
    </row>
    <row r="56" spans="1:6" x14ac:dyDescent="0.2">
      <c r="C56" s="3">
        <v>0.32300000000000001</v>
      </c>
      <c r="D56" s="33">
        <f>(C56-$K$31)/$K$30</f>
        <v>-3.1250000000000027</v>
      </c>
      <c r="E56" s="33">
        <f>D56*50</f>
        <v>-156.25000000000014</v>
      </c>
      <c r="F56" s="34"/>
    </row>
    <row r="57" spans="1:6" x14ac:dyDescent="0.2">
      <c r="B57">
        <v>20</v>
      </c>
      <c r="C57" s="3">
        <v>0.30499999999999999</v>
      </c>
      <c r="D57" s="33">
        <f>(C57-$K$31)/$K$30</f>
        <v>-8.7500000000000071</v>
      </c>
      <c r="E57" s="33">
        <f>D57*50</f>
        <v>-437.50000000000034</v>
      </c>
      <c r="F57" s="33">
        <f>AVERAGE(E57:E59)</f>
        <v>-119.79166666666679</v>
      </c>
    </row>
    <row r="58" spans="1:6" x14ac:dyDescent="0.2">
      <c r="C58" s="3">
        <v>0.32800000000000001</v>
      </c>
      <c r="D58" s="33">
        <f>(C58-$K$31)/$K$30</f>
        <v>-1.5625000000000013</v>
      </c>
      <c r="E58" s="33">
        <f>D58*50</f>
        <v>-78.125000000000071</v>
      </c>
      <c r="F58" s="34"/>
    </row>
    <row r="59" spans="1:6" x14ac:dyDescent="0.2">
      <c r="C59" s="3">
        <v>0.34300000000000003</v>
      </c>
      <c r="D59" s="33">
        <f>(C59-$K$31)/$K$30</f>
        <v>3.1250000000000027</v>
      </c>
      <c r="E59" s="33">
        <f>D59*50</f>
        <v>156.25000000000014</v>
      </c>
      <c r="F59" s="34"/>
    </row>
    <row r="60" spans="1:6" x14ac:dyDescent="0.2">
      <c r="A60" t="s">
        <v>61</v>
      </c>
      <c r="B60">
        <v>0</v>
      </c>
      <c r="C60" s="3">
        <v>0.26</v>
      </c>
      <c r="D60" s="33">
        <f>(C60-$K$31)/$K$30</f>
        <v>-22.812500000000004</v>
      </c>
      <c r="E60" s="33">
        <f>D60*50</f>
        <v>-1140.6250000000002</v>
      </c>
      <c r="F60" s="33">
        <f>AVERAGE(E60:E62)</f>
        <v>-947.91666666666697</v>
      </c>
    </row>
    <row r="61" spans="1:6" x14ac:dyDescent="0.2">
      <c r="C61" s="3">
        <v>0.28499999999999998</v>
      </c>
      <c r="D61" s="33">
        <f>(C61-$K$31)/$K$30</f>
        <v>-15.000000000000012</v>
      </c>
      <c r="E61" s="33">
        <f>D61*50</f>
        <v>-750.00000000000057</v>
      </c>
      <c r="F61" s="34"/>
    </row>
    <row r="62" spans="1:6" x14ac:dyDescent="0.2">
      <c r="C62" s="3">
        <v>0.27200000000000002</v>
      </c>
      <c r="D62" s="33">
        <f>(C62-$K$31)/$K$30</f>
        <v>-19.0625</v>
      </c>
      <c r="E62" s="33">
        <f>D62*50</f>
        <v>-953.125</v>
      </c>
      <c r="F62" s="34"/>
    </row>
    <row r="63" spans="1:6" x14ac:dyDescent="0.2">
      <c r="B63">
        <v>5</v>
      </c>
      <c r="C63" s="3">
        <v>0.56499999999999995</v>
      </c>
      <c r="D63" s="33">
        <f>(C63-$K$31)/$K$30</f>
        <v>72.499999999999972</v>
      </c>
      <c r="E63" s="33">
        <f>D63*50</f>
        <v>3624.9999999999986</v>
      </c>
      <c r="F63" s="33">
        <f>AVERAGE(E63:E65)</f>
        <v>3255.2083333333326</v>
      </c>
    </row>
    <row r="64" spans="1:6" x14ac:dyDescent="0.2">
      <c r="C64" s="3">
        <v>0.52200000000000002</v>
      </c>
      <c r="D64" s="33">
        <f>(C64-$K$31)/$K$30</f>
        <v>59.0625</v>
      </c>
      <c r="E64" s="33">
        <f>D64*50</f>
        <v>2953.125</v>
      </c>
      <c r="F64" s="34"/>
    </row>
    <row r="65" spans="1:10" x14ac:dyDescent="0.2">
      <c r="C65" s="3">
        <v>0.53700000000000003</v>
      </c>
      <c r="D65" s="33">
        <f>(C65-$K$31)/$K$30</f>
        <v>63.75</v>
      </c>
      <c r="E65" s="33">
        <f>D65*50</f>
        <v>3187.5</v>
      </c>
      <c r="F65" s="34"/>
    </row>
    <row r="66" spans="1:10" x14ac:dyDescent="0.2">
      <c r="B66">
        <v>10</v>
      </c>
      <c r="C66" s="3">
        <v>0.75600000000000001</v>
      </c>
      <c r="D66" s="33">
        <f>(C66-$K$31)/$K$30</f>
        <v>132.1875</v>
      </c>
      <c r="E66" s="33">
        <f>D66*50</f>
        <v>6609.375</v>
      </c>
      <c r="F66" s="33">
        <f>AVERAGE(E66:E68)</f>
        <v>6432.291666666667</v>
      </c>
    </row>
    <row r="67" spans="1:10" x14ac:dyDescent="0.2">
      <c r="C67" s="3">
        <v>0.74099999999999999</v>
      </c>
      <c r="D67" s="33">
        <f>(C67-$K$31)/$K$30</f>
        <v>127.49999999999999</v>
      </c>
      <c r="E67" s="33">
        <f>D67*50</f>
        <v>6374.9999999999991</v>
      </c>
      <c r="F67" s="34"/>
    </row>
    <row r="68" spans="1:10" x14ac:dyDescent="0.2">
      <c r="C68" s="3">
        <v>0.73699999999999999</v>
      </c>
      <c r="D68" s="33">
        <f>(C68-$K$31)/$K$30</f>
        <v>126.24999999999999</v>
      </c>
      <c r="E68" s="33">
        <f>D68*50</f>
        <v>6312.4999999999991</v>
      </c>
      <c r="F68" s="34"/>
    </row>
    <row r="69" spans="1:10" x14ac:dyDescent="0.2">
      <c r="B69">
        <v>20</v>
      </c>
      <c r="C69" s="3">
        <v>1.026</v>
      </c>
      <c r="D69" s="33">
        <f>(C69-$K$31)/$K$30</f>
        <v>216.5625</v>
      </c>
      <c r="E69" s="33">
        <f>D69*50</f>
        <v>10828.125</v>
      </c>
      <c r="F69" s="33">
        <f>AVERAGE(E69:E71)</f>
        <v>9046.875</v>
      </c>
    </row>
    <row r="70" spans="1:10" x14ac:dyDescent="0.2">
      <c r="C70" s="3">
        <v>0.92</v>
      </c>
      <c r="D70" s="33">
        <f>(C70-$K$31)/$K$30</f>
        <v>183.43749999999997</v>
      </c>
      <c r="E70" s="33">
        <f>D70*50</f>
        <v>9171.8749999999982</v>
      </c>
      <c r="F70" s="34"/>
    </row>
    <row r="71" spans="1:10" ht="16" thickBot="1" x14ac:dyDescent="0.25">
      <c r="A71" s="40"/>
      <c r="B71" s="40"/>
      <c r="C71" s="35">
        <v>0.79</v>
      </c>
      <c r="D71" s="36">
        <f>(C71-$K$31)/$K$30</f>
        <v>142.8125</v>
      </c>
      <c r="E71" s="36">
        <f>D71*50</f>
        <v>7140.625</v>
      </c>
      <c r="F71" s="37"/>
      <c r="J71" t="s">
        <v>60</v>
      </c>
    </row>
    <row r="72" spans="1:10" x14ac:dyDescent="0.2">
      <c r="A72" t="s">
        <v>57</v>
      </c>
      <c r="C72" s="3">
        <v>0.44400000000000001</v>
      </c>
      <c r="D72" s="32">
        <f>(C72-$K$31)/$K$30</f>
        <v>34.687499999999993</v>
      </c>
      <c r="E72" s="32">
        <f>D72*50</f>
        <v>1734.3749999999995</v>
      </c>
      <c r="F72" s="32">
        <f>AVERAGE(E73:E74)</f>
        <v>2507.8125</v>
      </c>
      <c r="G72" t="s">
        <v>52</v>
      </c>
      <c r="H72" s="5">
        <f>F72-H24</f>
        <v>2428.8775000000005</v>
      </c>
      <c r="I72" t="s">
        <v>50</v>
      </c>
      <c r="J72" s="5">
        <f>AVERAGE(H72:H74)</f>
        <v>2658.0441666666666</v>
      </c>
    </row>
    <row r="73" spans="1:10" x14ac:dyDescent="0.2">
      <c r="A73" t="s">
        <v>58</v>
      </c>
      <c r="C73" s="3">
        <v>0.43</v>
      </c>
      <c r="D73" s="33">
        <f>(C73-$K$31)/$K$30</f>
        <v>30.312499999999989</v>
      </c>
      <c r="E73" s="33">
        <f>D73*50</f>
        <v>1515.6249999999995</v>
      </c>
      <c r="F73" s="34"/>
      <c r="G73" t="s">
        <v>53</v>
      </c>
      <c r="H73" s="5">
        <f>F75-H24</f>
        <v>3134.6066666666666</v>
      </c>
      <c r="I73" t="s">
        <v>56</v>
      </c>
      <c r="J73">
        <f>_xlfn.STDEV.P(H72:H74)</f>
        <v>337.06274186866142</v>
      </c>
    </row>
    <row r="74" spans="1:10" ht="16" thickBot="1" x14ac:dyDescent="0.25">
      <c r="A74" t="s">
        <v>59</v>
      </c>
      <c r="C74" s="35">
        <v>0.55700000000000005</v>
      </c>
      <c r="D74" s="36">
        <f>(C74-$K$31)/$K$30</f>
        <v>70</v>
      </c>
      <c r="E74" s="36">
        <f>D74*50</f>
        <v>3500</v>
      </c>
      <c r="F74" s="37"/>
      <c r="G74" t="s">
        <v>54</v>
      </c>
      <c r="H74" s="5">
        <f>F78-H24</f>
        <v>2410.6483333333331</v>
      </c>
    </row>
    <row r="75" spans="1:10" x14ac:dyDescent="0.2">
      <c r="C75" s="38">
        <v>0.54</v>
      </c>
      <c r="D75" s="32">
        <f>(C75-$K$31)/$K$30</f>
        <v>64.6875</v>
      </c>
      <c r="E75" s="32">
        <f>D75*50</f>
        <v>3234.375</v>
      </c>
      <c r="F75" s="32">
        <f>AVERAGE(E75:E77)</f>
        <v>3213.5416666666661</v>
      </c>
    </row>
    <row r="76" spans="1:10" x14ac:dyDescent="0.2">
      <c r="C76" s="3">
        <v>0.57299999999999995</v>
      </c>
      <c r="D76" s="33">
        <f>(C76-$K$31)/$K$30</f>
        <v>74.999999999999972</v>
      </c>
      <c r="E76" s="33">
        <f>D76*50</f>
        <v>3749.9999999999986</v>
      </c>
      <c r="F76" s="34"/>
    </row>
    <row r="77" spans="1:10" ht="16" thickBot="1" x14ac:dyDescent="0.25">
      <c r="C77" s="35">
        <v>0.503</v>
      </c>
      <c r="D77" s="36">
        <f>(C77-$K$31)/$K$30</f>
        <v>53.124999999999993</v>
      </c>
      <c r="E77" s="36">
        <f>D77*50</f>
        <v>2656.2499999999995</v>
      </c>
      <c r="F77" s="37"/>
    </row>
    <row r="78" spans="1:10" x14ac:dyDescent="0.2">
      <c r="C78" s="38">
        <v>0.48799999999999999</v>
      </c>
      <c r="D78" s="32">
        <f>(C78-$K$31)/$K$30</f>
        <v>48.437499999999986</v>
      </c>
      <c r="E78" s="32">
        <f>D78*50</f>
        <v>2421.8749999999991</v>
      </c>
      <c r="F78" s="32">
        <f>AVERAGE(E78:E80)</f>
        <v>2489.5833333333326</v>
      </c>
    </row>
    <row r="79" spans="1:10" x14ac:dyDescent="0.2">
      <c r="C79" s="3">
        <v>0.48199999999999998</v>
      </c>
      <c r="D79" s="33">
        <f>(C79-$K$31)/$K$30</f>
        <v>46.562499999999986</v>
      </c>
      <c r="E79" s="33">
        <f>D79*50</f>
        <v>2328.1249999999991</v>
      </c>
      <c r="F79" s="34"/>
    </row>
    <row r="80" spans="1:10" ht="16" thickBot="1" x14ac:dyDescent="0.25">
      <c r="C80" s="35">
        <v>0.50700000000000001</v>
      </c>
      <c r="D80" s="36">
        <f>(C80-$K$31)/$K$30</f>
        <v>54.374999999999993</v>
      </c>
      <c r="E80" s="36">
        <f>D80*50</f>
        <v>2718.7499999999995</v>
      </c>
      <c r="F80" s="37"/>
    </row>
    <row r="81" spans="3:6" x14ac:dyDescent="0.2">
      <c r="C81" s="39"/>
      <c r="D81" s="5"/>
      <c r="E81" s="5"/>
      <c r="F81" s="5"/>
    </row>
    <row r="82" spans="3:6" x14ac:dyDescent="0.2">
      <c r="C82" s="39"/>
      <c r="D82" s="5"/>
      <c r="E82" s="5"/>
    </row>
    <row r="83" spans="3:6" x14ac:dyDescent="0.2">
      <c r="C83" s="39"/>
      <c r="D83" s="5"/>
      <c r="E83" s="5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6ACF-B0EF-4CAA-8040-7196394AB039}">
  <dimension ref="A1:M12"/>
  <sheetViews>
    <sheetView tabSelected="1" zoomScale="89" zoomScaleNormal="100" workbookViewId="0">
      <selection activeCell="M12" sqref="M12"/>
    </sheetView>
  </sheetViews>
  <sheetFormatPr baseColWidth="10" defaultRowHeight="15" x14ac:dyDescent="0.2"/>
  <cols>
    <col min="8" max="8" width="14.83203125" bestFit="1" customWidth="1"/>
    <col min="12" max="12" width="25.33203125" bestFit="1" customWidth="1"/>
  </cols>
  <sheetData>
    <row r="1" spans="1:13" x14ac:dyDescent="0.2">
      <c r="H1" t="s">
        <v>47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</row>
    <row r="2" spans="1:13" x14ac:dyDescent="0.2">
      <c r="A2">
        <v>0</v>
      </c>
      <c r="B2" s="6">
        <f>'V1'!C2</f>
        <v>279.04761904761926</v>
      </c>
      <c r="C2" s="6">
        <f>'V2'!C2</f>
        <v>302.85714285714312</v>
      </c>
      <c r="D2" s="6">
        <f>'V3'!C2</f>
        <v>412.38095238095246</v>
      </c>
      <c r="E2" s="6">
        <f>AVERAGE(B2:D2)</f>
        <v>331.42857142857162</v>
      </c>
      <c r="F2" s="6">
        <f>_xlfn.STDEV.P(B2:D2)</f>
        <v>58.061400502132855</v>
      </c>
      <c r="H2">
        <v>0</v>
      </c>
      <c r="I2">
        <v>30.44</v>
      </c>
      <c r="J2">
        <v>30.44</v>
      </c>
      <c r="K2">
        <v>30.44</v>
      </c>
      <c r="L2" s="8">
        <v>30.44</v>
      </c>
      <c r="M2">
        <v>0</v>
      </c>
    </row>
    <row r="3" spans="1:13" x14ac:dyDescent="0.2">
      <c r="A3">
        <v>60</v>
      </c>
      <c r="B3" s="6">
        <f>'V1'!C3</f>
        <v>288.57142857142878</v>
      </c>
      <c r="C3" s="6">
        <f>'V2'!C3</f>
        <v>417.14285714285722</v>
      </c>
      <c r="D3" s="6">
        <f>'V3'!C3</f>
        <v>598.0952380952383</v>
      </c>
      <c r="E3" s="6">
        <f t="shared" ref="E3:E6" si="0">AVERAGE(B3:D3)</f>
        <v>434.60317460317475</v>
      </c>
      <c r="F3" s="6">
        <f t="shared" ref="F3:F6" si="1">_xlfn.STDEV.P(B3:D3)</f>
        <v>126.96428416394441</v>
      </c>
      <c r="H3">
        <v>60</v>
      </c>
      <c r="I3">
        <f>'V1'!D3</f>
        <v>39.963809523809516</v>
      </c>
      <c r="J3">
        <f>'V2'!D3</f>
        <v>144.7257142857141</v>
      </c>
      <c r="K3">
        <f>'V3'!D3</f>
        <v>216.15428571428583</v>
      </c>
      <c r="L3" s="8">
        <f>AVERAGE(I3:K3)</f>
        <v>133.61460317460316</v>
      </c>
      <c r="M3">
        <f>_xlfn.STDEV.P(I3:K3)</f>
        <v>72.357278222485633</v>
      </c>
    </row>
    <row r="4" spans="1:13" x14ac:dyDescent="0.2">
      <c r="A4">
        <v>120</v>
      </c>
      <c r="B4" s="6">
        <f>'V1'!C4</f>
        <v>250.47619047619065</v>
      </c>
      <c r="C4" s="6">
        <f>'V2'!C4</f>
        <v>469.52380952380963</v>
      </c>
      <c r="D4" s="6">
        <f>'V3'!C4</f>
        <v>693.33333333333348</v>
      </c>
      <c r="E4" s="6">
        <f t="shared" si="0"/>
        <v>471.11111111111126</v>
      </c>
      <c r="F4" s="6">
        <f t="shared" si="1"/>
        <v>180.79915539928973</v>
      </c>
      <c r="H4">
        <v>120</v>
      </c>
      <c r="I4">
        <f>'V1'!D4</f>
        <v>1.8685714285713857</v>
      </c>
      <c r="J4">
        <f>'V2'!D4</f>
        <v>197.10666666666651</v>
      </c>
      <c r="K4">
        <f>'V3'!D4</f>
        <v>311.39238095238102</v>
      </c>
      <c r="L4" s="8">
        <f t="shared" ref="L4:L8" si="2">AVERAGE(I4:K4)</f>
        <v>170.12253968253964</v>
      </c>
      <c r="M4">
        <f t="shared" ref="M4:M8" si="3">_xlfn.STDEV.P(I4:K4)</f>
        <v>127.79502989124032</v>
      </c>
    </row>
    <row r="5" spans="1:13" x14ac:dyDescent="0.2">
      <c r="A5">
        <v>300</v>
      </c>
      <c r="B5" s="6">
        <f>'V1'!C5</f>
        <v>598.0952380952383</v>
      </c>
      <c r="C5" s="6">
        <f>'V2'!C5</f>
        <v>802.85714285714312</v>
      </c>
      <c r="D5" s="6">
        <f>'V3'!C5</f>
        <v>907.61904761904793</v>
      </c>
      <c r="E5" s="6">
        <f t="shared" si="0"/>
        <v>769.52380952380975</v>
      </c>
      <c r="F5" s="6">
        <f t="shared" si="1"/>
        <v>128.54203073668452</v>
      </c>
      <c r="H5">
        <v>300</v>
      </c>
      <c r="I5">
        <f>'V1'!D5</f>
        <v>349.48761904761903</v>
      </c>
      <c r="J5">
        <f>'V2'!D5</f>
        <v>530.44000000000005</v>
      </c>
      <c r="K5">
        <f>'V3'!D5</f>
        <v>525.67809523809547</v>
      </c>
      <c r="L5" s="8">
        <f t="shared" si="2"/>
        <v>468.53523809523818</v>
      </c>
      <c r="M5">
        <f t="shared" si="3"/>
        <v>84.201823554761049</v>
      </c>
    </row>
    <row r="6" spans="1:13" x14ac:dyDescent="0.2">
      <c r="A6">
        <v>600</v>
      </c>
      <c r="B6" s="6">
        <f>'V1'!C6</f>
        <v>1450.4761904761904</v>
      </c>
      <c r="C6" s="6">
        <f>'V2'!C6</f>
        <v>1493.3333333333335</v>
      </c>
      <c r="D6" s="6">
        <f>'V3'!C6</f>
        <v>1174.2857142857147</v>
      </c>
      <c r="E6" s="6">
        <f t="shared" si="0"/>
        <v>1372.6984126984128</v>
      </c>
      <c r="F6" s="6">
        <f t="shared" si="1"/>
        <v>141.38572026440301</v>
      </c>
      <c r="H6" s="28">
        <v>600</v>
      </c>
      <c r="I6" s="28">
        <f>'V1'!D6</f>
        <v>1201.8685714285712</v>
      </c>
      <c r="J6" s="28">
        <f>'V2'!D6</f>
        <v>1220.9161904761904</v>
      </c>
      <c r="K6" s="28">
        <f>'V3'!D6</f>
        <v>792.34476190476221</v>
      </c>
      <c r="L6" s="29">
        <f t="shared" si="2"/>
        <v>1071.7098412698413</v>
      </c>
      <c r="M6" s="28">
        <f t="shared" si="3"/>
        <v>197.69393621511497</v>
      </c>
    </row>
    <row r="7" spans="1:13" x14ac:dyDescent="0.2">
      <c r="H7" s="28">
        <v>1200</v>
      </c>
      <c r="I7" s="28">
        <f>'Longer treatment times'!K38</f>
        <v>2010.0696296296296</v>
      </c>
      <c r="J7" s="28">
        <f>'Longer treatment times'!K39</f>
        <v>2128.5881481481483</v>
      </c>
      <c r="K7" s="28">
        <f>'Longer treatment times'!K40</f>
        <v>1765.625185185185</v>
      </c>
      <c r="L7" s="29">
        <f t="shared" si="2"/>
        <v>1968.0943209876543</v>
      </c>
      <c r="M7" s="28">
        <f t="shared" si="3"/>
        <v>151.12240738863574</v>
      </c>
    </row>
    <row r="8" spans="1:13" x14ac:dyDescent="0.2">
      <c r="A8">
        <v>0</v>
      </c>
      <c r="B8">
        <f>'V1'!B2</f>
        <v>0.33400000000000002</v>
      </c>
      <c r="C8">
        <f>'V2'!B2</f>
        <v>0.33900000000000002</v>
      </c>
      <c r="D8">
        <f>'V3'!B2</f>
        <v>0.36199999999999999</v>
      </c>
      <c r="E8" s="7">
        <f>AVERAGE(B8:D8)</f>
        <v>0.34500000000000003</v>
      </c>
      <c r="F8" s="6">
        <f>STDEVP(B8:D8)</f>
        <v>1.2192894105447907E-2</v>
      </c>
      <c r="H8" s="28">
        <v>3600</v>
      </c>
      <c r="I8" s="28">
        <f>'Longer treatment times'!K42</f>
        <v>3002.6622222222218</v>
      </c>
      <c r="J8" s="28">
        <f>'Longer treatment times'!K43</f>
        <v>2935.9955555555548</v>
      </c>
      <c r="K8" s="28">
        <f>'Longer treatment times'!K44</f>
        <v>2847.106666666667</v>
      </c>
      <c r="L8" s="29">
        <f t="shared" si="2"/>
        <v>2928.5881481481479</v>
      </c>
      <c r="M8" s="28">
        <f t="shared" si="3"/>
        <v>63.720927904019106</v>
      </c>
    </row>
    <row r="9" spans="1:13" x14ac:dyDescent="0.2">
      <c r="A9">
        <v>60</v>
      </c>
      <c r="B9">
        <f>'V1'!B3</f>
        <v>0.33600000000000002</v>
      </c>
      <c r="C9">
        <f>'V2'!B3</f>
        <v>0.36299999999999999</v>
      </c>
      <c r="D9">
        <f>'V3'!B3</f>
        <v>0.40100000000000002</v>
      </c>
      <c r="E9" s="7">
        <f t="shared" ref="E9:E12" si="4">AVERAGE(B9:D9)</f>
        <v>0.3666666666666667</v>
      </c>
      <c r="F9" s="6">
        <f t="shared" ref="F9:F12" si="5">STDEVP(B9:D9)</f>
        <v>2.6662499674428297E-2</v>
      </c>
    </row>
    <row r="10" spans="1:13" x14ac:dyDescent="0.2">
      <c r="A10">
        <v>120</v>
      </c>
      <c r="B10">
        <f>'V1'!B4</f>
        <v>0.32800000000000001</v>
      </c>
      <c r="C10">
        <f>'V2'!B4</f>
        <v>0.374</v>
      </c>
      <c r="D10">
        <f>'V3'!B4</f>
        <v>0.42099999999999999</v>
      </c>
      <c r="E10" s="7">
        <f t="shared" si="4"/>
        <v>0.37433333333333335</v>
      </c>
      <c r="F10" s="6">
        <f t="shared" si="5"/>
        <v>3.7967822633850894E-2</v>
      </c>
    </row>
    <row r="11" spans="1:13" x14ac:dyDescent="0.2">
      <c r="A11">
        <v>300</v>
      </c>
      <c r="B11">
        <f>'V1'!B5</f>
        <v>0.40100000000000002</v>
      </c>
      <c r="C11">
        <f>'V2'!B5</f>
        <v>0.44400000000000001</v>
      </c>
      <c r="D11">
        <f>'V3'!B5</f>
        <v>0.46600000000000003</v>
      </c>
      <c r="E11" s="7">
        <f t="shared" si="4"/>
        <v>0.437</v>
      </c>
      <c r="F11" s="6">
        <f t="shared" si="5"/>
        <v>2.6993826454703797E-2</v>
      </c>
      <c r="H11" t="s">
        <v>5</v>
      </c>
      <c r="L11" s="5">
        <f>'Acidic hydrolysis'!J72</f>
        <v>2658.0441666666666</v>
      </c>
      <c r="M11">
        <f>'Acidic hydrolysis'!J73</f>
        <v>337.06274186866142</v>
      </c>
    </row>
    <row r="12" spans="1:13" x14ac:dyDescent="0.2">
      <c r="A12">
        <v>600</v>
      </c>
      <c r="B12">
        <f>'V1'!B6</f>
        <v>0.57999999999999996</v>
      </c>
      <c r="C12">
        <f>'V2'!B6</f>
        <v>0.58899999999999997</v>
      </c>
      <c r="D12">
        <f>'V3'!B6</f>
        <v>0.52200000000000002</v>
      </c>
      <c r="E12" s="7">
        <f t="shared" si="4"/>
        <v>0.56366666666666665</v>
      </c>
      <c r="F12" s="6">
        <f t="shared" si="5"/>
        <v>2.969100125552444E-2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raw data</vt:lpstr>
      <vt:lpstr>Standard</vt:lpstr>
      <vt:lpstr>V1</vt:lpstr>
      <vt:lpstr>V2</vt:lpstr>
      <vt:lpstr>V3</vt:lpstr>
      <vt:lpstr>Longer treatment times</vt:lpstr>
      <vt:lpstr>Acidic hydrolysis</vt:lpstr>
      <vt:lpstr>Together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2019-05-21T11:38:00Z</dcterms:created>
  <dcterms:modified xsi:type="dcterms:W3CDTF">2023-08-08T10:05:44Z</dcterms:modified>
</cp:coreProperties>
</file>